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drawings/drawing5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2.intranet.chuv\data2\CIT\__NORMES_ET_INFOS\01_Interne CHUV\__Directives_CIT\DOCUMENTS VDOC DIRECTIVES POUR LES CONSTRUCTIONS - INTERNET\6. Contrats, commandes, régie\Formulaires\"/>
    </mc:Choice>
  </mc:AlternateContent>
  <xr:revisionPtr revIDLastSave="0" documentId="13_ncr:1_{85D74F23-9710-4113-9D70-CBF9882914DE}" xr6:coauthVersionLast="47" xr6:coauthVersionMax="47" xr10:uidLastSave="{00000000-0000-0000-0000-000000000000}"/>
  <bookViews>
    <workbookView xWindow="-28920" yWindow="-120" windowWidth="29040" windowHeight="15720" tabRatio="722" firstSheet="5" activeTab="5" xr2:uid="{00000000-000D-0000-FFFF-FFFF00000000}"/>
  </bookViews>
  <sheets>
    <sheet name="Interne CHUV" sheetId="1" state="hidden" r:id="rId1"/>
    <sheet name="Interne CHUV (EUR)" sheetId="18" state="hidden" r:id="rId2"/>
    <sheet name="Investissement VD" sheetId="15" state="hidden" r:id="rId3"/>
    <sheet name="Mandataire " sheetId="16" state="hidden" r:id="rId4"/>
    <sheet name="Combinaisons MndtR" sheetId="19" state="hidden" r:id="rId5"/>
    <sheet name="MandatairE" sheetId="20" r:id="rId6"/>
    <sheet name="Combinaisons CHUV" sheetId="7" state="hidden" r:id="rId7"/>
    <sheet name="Combinaisons VD" sheetId="10" state="hidden" r:id="rId8"/>
  </sheets>
  <definedNames>
    <definedName name="_xlnm._FilterDatabase" localSheetId="6" hidden="1">'Combinaisons CHUV'!$A$18:$O$162</definedName>
    <definedName name="Constructions" localSheetId="4">'Combinaisons MndtR'!$F$18:$N$36</definedName>
    <definedName name="Constructions">'Combinaisons VD'!$F$18:$N$63</definedName>
    <definedName name="Email" localSheetId="4">'Combinaisons CHUV'!#REF!</definedName>
    <definedName name="Email" localSheetId="1">'Combinaisons CHUV'!#REF!</definedName>
    <definedName name="Email" localSheetId="2">'Combinaisons CHUV'!#REF!</definedName>
    <definedName name="Email" localSheetId="5">'Combinaisons CHUV'!#REF!</definedName>
    <definedName name="Email" localSheetId="3">'Combinaisons CHUV'!#REF!</definedName>
    <definedName name="Email">'Combinaisons CHUV'!#REF!</definedName>
    <definedName name="Facture">'Combinaisons CHUV'!$C$8</definedName>
    <definedName name="NoPersonne" localSheetId="4">'Combinaisons CHUV'!#REF!</definedName>
    <definedName name="NoPersonne" localSheetId="1">'Combinaisons CHUV'!#REF!</definedName>
    <definedName name="NoPersonne" localSheetId="2">'Combinaisons CHUV'!#REF!</definedName>
    <definedName name="NoPersonne" localSheetId="5">'Combinaisons CHUV'!#REF!</definedName>
    <definedName name="NoPersonne" localSheetId="3">'Combinaisons CHUV'!#REF!</definedName>
    <definedName name="NoPersonne">'Combinaisons CHUV'!#REF!</definedName>
    <definedName name="NoRéf">'Combinaisons CHUV'!$B$3</definedName>
    <definedName name="Poste">'Combinaisons CHUV'!$C$10</definedName>
    <definedName name="Poste1">'Combinaisons CHUV'!$C$12</definedName>
    <definedName name="Poste2">'Combinaisons CHUV'!$C$14</definedName>
    <definedName name="Prix">'Combinaisons CHUV'!$B$4</definedName>
    <definedName name="Référence">'Combinaisons CHUV'!$B$3</definedName>
    <definedName name="Section">'Combinaisons CHUV'!$C$7</definedName>
    <definedName name="SeuilInf" localSheetId="4">'Combinaisons CHUV'!#REF!</definedName>
    <definedName name="SeuilInf" localSheetId="1">'Combinaisons CHUV'!#REF!</definedName>
    <definedName name="SeuilInf" localSheetId="2">'Combinaisons CHUV'!#REF!</definedName>
    <definedName name="SeuilInf" localSheetId="5">'Combinaisons CHUV'!#REF!</definedName>
    <definedName name="SeuilInf" localSheetId="3">'Combinaisons CHUV'!#REF!</definedName>
    <definedName name="SeuilInf">'Combinaisons CHUV'!#REF!</definedName>
    <definedName name="Seuilmdtr">'Combinaisons CHUV'!#REF!</definedName>
    <definedName name="SeuilSup" localSheetId="4">'Combinaisons CHUV'!#REF!</definedName>
    <definedName name="SeuilSup" localSheetId="1">'Combinaisons CHUV'!#REF!</definedName>
    <definedName name="SeuilSup" localSheetId="2">'Combinaisons CHUV'!#REF!</definedName>
    <definedName name="SeuilSup" localSheetId="5">'Combinaisons CHUV'!#REF!</definedName>
    <definedName name="SeuilSup" localSheetId="3">'Combinaisons CHUV'!#REF!</definedName>
    <definedName name="SeuilSup">'Combinaisons CHUV'!#REF!</definedName>
    <definedName name="Signature">'Combinaisons CHUV'!$C$9</definedName>
    <definedName name="Signature1">'Combinaisons CHUV'!$C$11</definedName>
    <definedName name="Signature2">'Combinaisons CHUV'!$C$13</definedName>
    <definedName name="VarComp">'Combinaisons CHUV'!$F$18:$N$160</definedName>
    <definedName name="VD_Email" localSheetId="4">'Combinaisons MndtR'!#REF!</definedName>
    <definedName name="VD_Email" localSheetId="7">'Combinaisons VD'!#REF!</definedName>
    <definedName name="VD_Facture" localSheetId="4">'Combinaisons MndtR'!$C$8</definedName>
    <definedName name="VD_Facture" localSheetId="7">'Combinaisons VD'!$C$8</definedName>
    <definedName name="VD_NoPersonne" localSheetId="4">'Combinaisons MndtR'!#REF!</definedName>
    <definedName name="VD_NoPersonne" localSheetId="7">'Combinaisons VD'!#REF!</definedName>
    <definedName name="VD_NoRéf" localSheetId="4">'Combinaisons MndtR'!$B$3</definedName>
    <definedName name="VD_NoRéf" localSheetId="7">'Combinaisons VD'!$B$3</definedName>
    <definedName name="VD_Poste" localSheetId="4">'Combinaisons MndtR'!$C$10</definedName>
    <definedName name="VD_Poste" localSheetId="7">'Combinaisons VD'!$C$10</definedName>
    <definedName name="VD_Poste1" localSheetId="4">'Combinaisons MndtR'!$C$12</definedName>
    <definedName name="VD_Poste1" localSheetId="7">'Combinaisons VD'!$C$12</definedName>
    <definedName name="VD_Poste2" localSheetId="4">'Combinaisons MndtR'!$C$14</definedName>
    <definedName name="VD_Poste2" localSheetId="7">'Combinaisons VD'!$C$14</definedName>
    <definedName name="VD_Prix" localSheetId="4">'Combinaisons MndtR'!$B$4</definedName>
    <definedName name="VD_Prix" localSheetId="7">'Combinaisons VD'!$B$4</definedName>
    <definedName name="VD_Référence" localSheetId="4">'Combinaisons MndtR'!$B$3</definedName>
    <definedName name="VD_Référence" localSheetId="7">'Combinaisons VD'!$B$3</definedName>
    <definedName name="VD_Section" localSheetId="4">'Combinaisons MndtR'!$C$7</definedName>
    <definedName name="VD_Section" localSheetId="7">'Combinaisons VD'!$C$7</definedName>
    <definedName name="VD_SeuilInf" localSheetId="4">'Combinaisons MndtR'!#REF!</definedName>
    <definedName name="VD_SeuilInf" localSheetId="7">'Combinaisons VD'!#REF!</definedName>
    <definedName name="VD_SeuilSup" localSheetId="4">'Combinaisons MndtR'!#REF!</definedName>
    <definedName name="VD_SeuilSup" localSheetId="7">'Combinaisons VD'!#REF!</definedName>
    <definedName name="VD_Signature" localSheetId="4">'Combinaisons MndtR'!$C$9</definedName>
    <definedName name="VD_Signature" localSheetId="7">'Combinaisons VD'!$C$9</definedName>
    <definedName name="VD_Signature1" localSheetId="4">'Combinaisons MndtR'!$C$11</definedName>
    <definedName name="VD_Signature1" localSheetId="7">'Combinaisons VD'!$C$11</definedName>
    <definedName name="VD_Signature2" localSheetId="4">'Combinaisons MndtR'!$C$13</definedName>
    <definedName name="VD_Signature2" localSheetId="7">'Combinaisons VD'!$C$13</definedName>
    <definedName name="VD_VarComp" localSheetId="4">'Combinaisons MndtR'!$F$18:$N$36</definedName>
    <definedName name="VD_VarComp" localSheetId="7">'Combinaisons VD'!$F$18:$N$63</definedName>
    <definedName name="_xlnm.Print_Area" localSheetId="0">'Interne CHUV'!$A$1:$U$122</definedName>
    <definedName name="_xlnm.Print_Area" localSheetId="1">'Interne CHUV (EUR)'!$A$1:$U$121</definedName>
    <definedName name="_xlnm.Print_Area" localSheetId="2">'Investissement VD'!$A$1:$U$124</definedName>
    <definedName name="_xlnm.Print_Area" localSheetId="5">MandatairE!$A$3:$U$124</definedName>
    <definedName name="_xlnm.Print_Area" localSheetId="3">'Mandataire '!$A$1:$U$126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20" l="1"/>
  <c r="A122" i="20" l="1"/>
  <c r="O38" i="20"/>
  <c r="E38" i="20"/>
  <c r="G38" i="20" s="1"/>
  <c r="O37" i="20"/>
  <c r="E37" i="20"/>
  <c r="G37" i="20" s="1"/>
  <c r="O33" i="20"/>
  <c r="Q33" i="20" s="1"/>
  <c r="O34" i="20" s="1"/>
  <c r="K33" i="20"/>
  <c r="M33" i="20" s="1"/>
  <c r="G33" i="20"/>
  <c r="T31" i="20"/>
  <c r="O31" i="20"/>
  <c r="K31" i="20"/>
  <c r="G31" i="20"/>
  <c r="B14" i="19"/>
  <c r="B13" i="19"/>
  <c r="B12" i="19"/>
  <c r="B11" i="19"/>
  <c r="B10" i="19"/>
  <c r="B9" i="19"/>
  <c r="B8" i="19"/>
  <c r="B7" i="19"/>
  <c r="E33" i="20" l="1"/>
  <c r="F33" i="20" s="1"/>
  <c r="B99" i="20"/>
  <c r="K34" i="20"/>
  <c r="I33" i="20"/>
  <c r="Q34" i="20"/>
  <c r="G34" i="20" l="1"/>
  <c r="E34" i="20"/>
  <c r="M34" i="20"/>
  <c r="O35" i="20"/>
  <c r="O40" i="20" s="1"/>
  <c r="O37" i="1"/>
  <c r="O38" i="1"/>
  <c r="Q35" i="20" l="1"/>
  <c r="O36" i="20" s="1"/>
  <c r="O41" i="20" s="1"/>
  <c r="F34" i="20"/>
  <c r="K35" i="20"/>
  <c r="I34" i="20"/>
  <c r="O42" i="20" l="1"/>
  <c r="O44" i="20" s="1"/>
  <c r="G35" i="20"/>
  <c r="G40" i="20" s="1"/>
  <c r="E35" i="20"/>
  <c r="T40" i="20" s="1"/>
  <c r="M35" i="20"/>
  <c r="K36" i="20" l="1"/>
  <c r="M36" i="20"/>
  <c r="I35" i="20"/>
  <c r="F35" i="20"/>
  <c r="E36" i="20" s="1"/>
  <c r="T41" i="20" s="1"/>
  <c r="B109" i="20" s="1"/>
  <c r="A120" i="18"/>
  <c r="O38" i="18"/>
  <c r="E38" i="18"/>
  <c r="G38" i="18" s="1"/>
  <c r="O37" i="18"/>
  <c r="E37" i="18"/>
  <c r="G37" i="18" s="1"/>
  <c r="O33" i="18"/>
  <c r="K33" i="18"/>
  <c r="G33" i="18"/>
  <c r="T31" i="18"/>
  <c r="O31" i="18"/>
  <c r="K31" i="18"/>
  <c r="G31" i="18"/>
  <c r="A121" i="1"/>
  <c r="T31" i="15"/>
  <c r="T31" i="1"/>
  <c r="T34" i="16"/>
  <c r="E36" i="16" s="1"/>
  <c r="E40" i="16"/>
  <c r="G40" i="16" s="1"/>
  <c r="E41" i="16"/>
  <c r="G41" i="16" s="1"/>
  <c r="G36" i="16"/>
  <c r="O36" i="16"/>
  <c r="O40" i="16"/>
  <c r="O41" i="16"/>
  <c r="K36" i="16"/>
  <c r="O34" i="16"/>
  <c r="K34" i="16"/>
  <c r="G34" i="16"/>
  <c r="E37" i="15"/>
  <c r="G37" i="15" s="1"/>
  <c r="E38" i="15"/>
  <c r="G38" i="15" s="1"/>
  <c r="G33" i="15"/>
  <c r="O33" i="15"/>
  <c r="O37" i="15"/>
  <c r="O38" i="15"/>
  <c r="K33" i="15"/>
  <c r="O31" i="15"/>
  <c r="K31" i="15"/>
  <c r="G31" i="15"/>
  <c r="G33" i="1"/>
  <c r="E37" i="1"/>
  <c r="G37" i="1" s="1"/>
  <c r="E38" i="1"/>
  <c r="G38" i="1" s="1"/>
  <c r="O33" i="1"/>
  <c r="K33" i="1"/>
  <c r="K31" i="1"/>
  <c r="O31" i="1"/>
  <c r="G31" i="1"/>
  <c r="B10" i="10"/>
  <c r="B9" i="10"/>
  <c r="B14" i="10"/>
  <c r="B13" i="10"/>
  <c r="B12" i="10"/>
  <c r="B11" i="10"/>
  <c r="B8" i="10"/>
  <c r="B7" i="10"/>
  <c r="B8" i="7"/>
  <c r="B7" i="7"/>
  <c r="B14" i="7"/>
  <c r="B13" i="7"/>
  <c r="B12" i="7"/>
  <c r="B11" i="7"/>
  <c r="Q33" i="18" l="1"/>
  <c r="O34" i="18" s="1"/>
  <c r="Q34" i="18" s="1"/>
  <c r="I33" i="18"/>
  <c r="E33" i="18"/>
  <c r="F33" i="18" s="1"/>
  <c r="M33" i="15"/>
  <c r="K34" i="15" s="1"/>
  <c r="M34" i="15" s="1"/>
  <c r="T42" i="20"/>
  <c r="T44" i="20" s="1"/>
  <c r="T45" i="20" s="1"/>
  <c r="B4" i="19" s="1"/>
  <c r="G36" i="20"/>
  <c r="G41" i="20" s="1"/>
  <c r="K37" i="20"/>
  <c r="M37" i="20" s="1"/>
  <c r="E33" i="15"/>
  <c r="Q33" i="15"/>
  <c r="O34" i="15" s="1"/>
  <c r="M36" i="16"/>
  <c r="K37" i="16" s="1"/>
  <c r="F36" i="16"/>
  <c r="E37" i="16" s="1"/>
  <c r="F37" i="16" s="1"/>
  <c r="Q36" i="16"/>
  <c r="O37" i="16" s="1"/>
  <c r="Q37" i="16" s="1"/>
  <c r="I36" i="16"/>
  <c r="G37" i="16" s="1"/>
  <c r="I33" i="15"/>
  <c r="G34" i="15" s="1"/>
  <c r="E33" i="1"/>
  <c r="Q33" i="1"/>
  <c r="M33" i="1"/>
  <c r="K34" i="1" s="1"/>
  <c r="M34" i="1" s="1"/>
  <c r="I33" i="1"/>
  <c r="G34" i="18"/>
  <c r="I34" i="18" s="1"/>
  <c r="M33" i="18"/>
  <c r="I34" i="15" l="1"/>
  <c r="G35" i="15" s="1"/>
  <c r="G40" i="15" s="1"/>
  <c r="E21" i="19"/>
  <c r="F21" i="19" s="1"/>
  <c r="E19" i="19"/>
  <c r="F19" i="19" s="1"/>
  <c r="E20" i="19"/>
  <c r="F20" i="19" s="1"/>
  <c r="K38" i="20"/>
  <c r="K40" i="20" s="1"/>
  <c r="K41" i="20" s="1"/>
  <c r="C81" i="20"/>
  <c r="G42" i="20"/>
  <c r="G44" i="20" s="1"/>
  <c r="I36" i="20"/>
  <c r="I37" i="20" s="1"/>
  <c r="I38" i="20" s="1"/>
  <c r="Q34" i="15"/>
  <c r="O35" i="15" s="1"/>
  <c r="Q35" i="15" s="1"/>
  <c r="O36" i="15" s="1"/>
  <c r="F33" i="15"/>
  <c r="E34" i="15" s="1"/>
  <c r="M37" i="16"/>
  <c r="K38" i="16" s="1"/>
  <c r="I37" i="16"/>
  <c r="G38" i="16" s="1"/>
  <c r="G43" i="16" s="1"/>
  <c r="F33" i="1"/>
  <c r="E34" i="1" s="1"/>
  <c r="O34" i="1"/>
  <c r="G34" i="1"/>
  <c r="K34" i="18"/>
  <c r="O35" i="18"/>
  <c r="Q35" i="18" s="1"/>
  <c r="O36" i="18" s="1"/>
  <c r="G35" i="18"/>
  <c r="I35" i="18" s="1"/>
  <c r="E34" i="18"/>
  <c r="F34" i="18" s="1"/>
  <c r="O38" i="16"/>
  <c r="Q38" i="16" s="1"/>
  <c r="O39" i="16" s="1"/>
  <c r="E38" i="16"/>
  <c r="T43" i="16" s="1"/>
  <c r="K35" i="15"/>
  <c r="K35" i="1"/>
  <c r="O40" i="18" l="1"/>
  <c r="O41" i="18" s="1"/>
  <c r="M34" i="18"/>
  <c r="K35" i="18" s="1"/>
  <c r="G40" i="18"/>
  <c r="C9" i="19"/>
  <c r="N97" i="20" s="1"/>
  <c r="C8" i="19"/>
  <c r="C12" i="19"/>
  <c r="C14" i="19"/>
  <c r="C7" i="19"/>
  <c r="C13" i="19"/>
  <c r="D107" i="20" s="1"/>
  <c r="A107" i="20" s="1"/>
  <c r="C11" i="19"/>
  <c r="D97" i="20" s="1"/>
  <c r="C10" i="19"/>
  <c r="K42" i="20"/>
  <c r="K44" i="20" s="1"/>
  <c r="M38" i="20"/>
  <c r="O40" i="15"/>
  <c r="O41" i="15" s="1"/>
  <c r="O42" i="15" s="1"/>
  <c r="O43" i="16"/>
  <c r="O44" i="16" s="1"/>
  <c r="O45" i="16" s="1"/>
  <c r="F34" i="1"/>
  <c r="E35" i="1" s="1"/>
  <c r="F35" i="1" s="1"/>
  <c r="E36" i="1" s="1"/>
  <c r="F38" i="16"/>
  <c r="E39" i="16" s="1"/>
  <c r="Q34" i="1"/>
  <c r="O35" i="1" s="1"/>
  <c r="Q35" i="1" s="1"/>
  <c r="O36" i="1" s="1"/>
  <c r="I34" i="1"/>
  <c r="G35" i="1" s="1"/>
  <c r="I35" i="1" s="1"/>
  <c r="G36" i="1" s="1"/>
  <c r="E35" i="18"/>
  <c r="F35" i="18" s="1"/>
  <c r="E36" i="18" s="1"/>
  <c r="G36" i="18"/>
  <c r="I38" i="16"/>
  <c r="M38" i="16"/>
  <c r="F34" i="15"/>
  <c r="M35" i="15"/>
  <c r="I35" i="15"/>
  <c r="M35" i="1"/>
  <c r="M35" i="18" l="1"/>
  <c r="K36" i="18" s="1"/>
  <c r="T40" i="18"/>
  <c r="T41" i="18" s="1"/>
  <c r="G41" i="18"/>
  <c r="C79" i="18" s="1"/>
  <c r="T44" i="16"/>
  <c r="T45" i="16" s="1"/>
  <c r="T47" i="16" s="1"/>
  <c r="T48" i="16" s="1"/>
  <c r="O40" i="1"/>
  <c r="O41" i="1" s="1"/>
  <c r="O42" i="1" s="1"/>
  <c r="G40" i="1"/>
  <c r="G41" i="1" s="1"/>
  <c r="I36" i="1"/>
  <c r="I37" i="1" s="1"/>
  <c r="I38" i="1" s="1"/>
  <c r="T40" i="1"/>
  <c r="T41" i="1" s="1"/>
  <c r="T42" i="1" s="1"/>
  <c r="I36" i="18"/>
  <c r="I37" i="18" s="1"/>
  <c r="I38" i="18" s="1"/>
  <c r="B104" i="18"/>
  <c r="T42" i="18"/>
  <c r="T44" i="18" s="1"/>
  <c r="T45" i="18" s="1"/>
  <c r="O42" i="18"/>
  <c r="O44" i="18" s="1"/>
  <c r="G39" i="16"/>
  <c r="O47" i="16"/>
  <c r="K39" i="16"/>
  <c r="G36" i="15"/>
  <c r="O44" i="15"/>
  <c r="K36" i="15"/>
  <c r="E35" i="15"/>
  <c r="T40" i="15" s="1"/>
  <c r="K36" i="1"/>
  <c r="G44" i="16" l="1"/>
  <c r="G45" i="16" s="1"/>
  <c r="G47" i="16" s="1"/>
  <c r="G42" i="18"/>
  <c r="G44" i="18" s="1"/>
  <c r="M36" i="18"/>
  <c r="K37" i="18" s="1"/>
  <c r="M37" i="18" s="1"/>
  <c r="G41" i="15"/>
  <c r="C81" i="15" s="1"/>
  <c r="G42" i="1"/>
  <c r="G44" i="1" s="1"/>
  <c r="C79" i="1"/>
  <c r="O44" i="1"/>
  <c r="C81" i="16"/>
  <c r="M39" i="16"/>
  <c r="I39" i="16"/>
  <c r="I40" i="16" s="1"/>
  <c r="I41" i="16" s="1"/>
  <c r="F35" i="15"/>
  <c r="E36" i="15" s="1"/>
  <c r="M36" i="15"/>
  <c r="I36" i="15"/>
  <c r="I37" i="15" s="1"/>
  <c r="I38" i="15" s="1"/>
  <c r="M36" i="1"/>
  <c r="K37" i="1" s="1"/>
  <c r="G42" i="15" l="1"/>
  <c r="G44" i="15" s="1"/>
  <c r="T41" i="15"/>
  <c r="B107" i="15" s="1"/>
  <c r="K38" i="18"/>
  <c r="K40" i="18" s="1"/>
  <c r="K41" i="18" s="1"/>
  <c r="K40" i="16"/>
  <c r="K37" i="15"/>
  <c r="M37" i="15" s="1"/>
  <c r="T42" i="15" l="1"/>
  <c r="T44" i="15" s="1"/>
  <c r="T45" i="15" s="1"/>
  <c r="B4" i="10"/>
  <c r="M40" i="16"/>
  <c r="K41" i="16" s="1"/>
  <c r="M37" i="1"/>
  <c r="K42" i="18"/>
  <c r="K44" i="18" s="1"/>
  <c r="M38" i="18"/>
  <c r="K38" i="15"/>
  <c r="K40" i="15" s="1"/>
  <c r="K41" i="15" s="1"/>
  <c r="K42" i="15" s="1"/>
  <c r="E57" i="10" l="1"/>
  <c r="F57" i="10" s="1"/>
  <c r="E56" i="10"/>
  <c r="F56" i="10" s="1"/>
  <c r="E55" i="10"/>
  <c r="F55" i="10" s="1"/>
  <c r="E52" i="10"/>
  <c r="F52" i="10" s="1"/>
  <c r="E54" i="10"/>
  <c r="F54" i="10" s="1"/>
  <c r="E53" i="10"/>
  <c r="F53" i="10" s="1"/>
  <c r="K43" i="16"/>
  <c r="K44" i="16" s="1"/>
  <c r="K45" i="16" s="1"/>
  <c r="E48" i="10"/>
  <c r="F48" i="10" s="1"/>
  <c r="E49" i="10"/>
  <c r="F49" i="10" s="1"/>
  <c r="E38" i="10"/>
  <c r="F38" i="10" s="1"/>
  <c r="E43" i="10"/>
  <c r="F43" i="10" s="1"/>
  <c r="E51" i="10"/>
  <c r="F51" i="10" s="1"/>
  <c r="E44" i="10"/>
  <c r="F44" i="10" s="1"/>
  <c r="E46" i="10"/>
  <c r="F46" i="10" s="1"/>
  <c r="E36" i="10"/>
  <c r="F36" i="10" s="1"/>
  <c r="E47" i="10"/>
  <c r="F47" i="10" s="1"/>
  <c r="E42" i="10"/>
  <c r="F42" i="10" s="1"/>
  <c r="E39" i="10"/>
  <c r="F39" i="10" s="1"/>
  <c r="E45" i="10"/>
  <c r="F45" i="10" s="1"/>
  <c r="E40" i="10"/>
  <c r="F40" i="10" s="1"/>
  <c r="E41" i="10"/>
  <c r="F41" i="10" s="1"/>
  <c r="E37" i="10"/>
  <c r="F37" i="10" s="1"/>
  <c r="E50" i="10"/>
  <c r="F50" i="10" s="1"/>
  <c r="E22" i="10"/>
  <c r="F22" i="10" s="1"/>
  <c r="E34" i="10"/>
  <c r="F34" i="10" s="1"/>
  <c r="E26" i="10"/>
  <c r="F26" i="10" s="1"/>
  <c r="E24" i="10"/>
  <c r="F24" i="10" s="1"/>
  <c r="E32" i="10"/>
  <c r="F32" i="10" s="1"/>
  <c r="E30" i="10"/>
  <c r="F30" i="10" s="1"/>
  <c r="E28" i="10"/>
  <c r="F28" i="10" s="1"/>
  <c r="E20" i="10"/>
  <c r="F20" i="10" s="1"/>
  <c r="E35" i="10"/>
  <c r="F35" i="10" s="1"/>
  <c r="E33" i="10"/>
  <c r="F33" i="10" s="1"/>
  <c r="E29" i="10"/>
  <c r="F29" i="10" s="1"/>
  <c r="E31" i="10"/>
  <c r="F31" i="10" s="1"/>
  <c r="E25" i="10"/>
  <c r="F25" i="10" s="1"/>
  <c r="E27" i="10"/>
  <c r="F27" i="10" s="1"/>
  <c r="E23" i="10"/>
  <c r="F23" i="10" s="1"/>
  <c r="E21" i="10"/>
  <c r="F21" i="10" s="1"/>
  <c r="E62" i="10"/>
  <c r="F62" i="10" s="1"/>
  <c r="E19" i="10"/>
  <c r="F19" i="10" s="1"/>
  <c r="E63" i="10"/>
  <c r="F63" i="10" s="1"/>
  <c r="K38" i="1"/>
  <c r="M41" i="16"/>
  <c r="K44" i="15"/>
  <c r="M38" i="15"/>
  <c r="K47" i="16" l="1"/>
  <c r="C13" i="10"/>
  <c r="B110" i="15" s="1"/>
  <c r="C7" i="10"/>
  <c r="C9" i="10"/>
  <c r="G110" i="15" s="1"/>
  <c r="C14" i="10"/>
  <c r="B111" i="15" s="1"/>
  <c r="C12" i="10"/>
  <c r="C11" i="10"/>
  <c r="S110" i="15" s="1"/>
  <c r="C10" i="10"/>
  <c r="G111" i="15" s="1"/>
  <c r="C8" i="10"/>
  <c r="L58" i="15" s="1"/>
  <c r="M38" i="1"/>
  <c r="K40" i="1"/>
  <c r="K41" i="1" s="1"/>
  <c r="K42" i="1" s="1"/>
  <c r="K44" i="1" l="1"/>
  <c r="B4" i="7"/>
  <c r="E20" i="7" s="1"/>
  <c r="F20" i="7" s="1"/>
  <c r="B105" i="1"/>
  <c r="T44" i="1"/>
  <c r="T45" i="1" s="1"/>
  <c r="E158" i="7" l="1"/>
  <c r="F158" i="7" s="1"/>
  <c r="E157" i="7"/>
  <c r="F157" i="7" s="1"/>
  <c r="E160" i="7"/>
  <c r="F160" i="7" s="1"/>
  <c r="E159" i="7"/>
  <c r="F159" i="7" s="1"/>
  <c r="E153" i="7"/>
  <c r="F153" i="7" s="1"/>
  <c r="E154" i="7"/>
  <c r="F154" i="7" s="1"/>
  <c r="E155" i="7"/>
  <c r="F155" i="7" s="1"/>
  <c r="E156" i="7"/>
  <c r="F156" i="7" s="1"/>
  <c r="E151" i="7"/>
  <c r="F151" i="7" s="1"/>
  <c r="E152" i="7"/>
  <c r="F152" i="7" s="1"/>
  <c r="E27" i="7"/>
  <c r="F27" i="7" s="1"/>
  <c r="E28" i="7"/>
  <c r="F28" i="7" s="1"/>
  <c r="E147" i="7"/>
  <c r="F147" i="7" s="1"/>
  <c r="E139" i="7"/>
  <c r="F139" i="7" s="1"/>
  <c r="E150" i="7"/>
  <c r="F150" i="7" s="1"/>
  <c r="E146" i="7"/>
  <c r="F146" i="7" s="1"/>
  <c r="E138" i="7"/>
  <c r="F138" i="7" s="1"/>
  <c r="E145" i="7"/>
  <c r="F145" i="7" s="1"/>
  <c r="E137" i="7"/>
  <c r="F137" i="7" s="1"/>
  <c r="E131" i="7"/>
  <c r="F131" i="7" s="1"/>
  <c r="E144" i="7"/>
  <c r="F144" i="7" s="1"/>
  <c r="E136" i="7"/>
  <c r="F136" i="7" s="1"/>
  <c r="E142" i="7"/>
  <c r="F142" i="7" s="1"/>
  <c r="E132" i="7"/>
  <c r="F132" i="7" s="1"/>
  <c r="E143" i="7"/>
  <c r="F143" i="7" s="1"/>
  <c r="E135" i="7"/>
  <c r="F135" i="7" s="1"/>
  <c r="E141" i="7"/>
  <c r="F141" i="7" s="1"/>
  <c r="E149" i="7"/>
  <c r="F149" i="7" s="1"/>
  <c r="E148" i="7"/>
  <c r="F148" i="7" s="1"/>
  <c r="E140" i="7"/>
  <c r="F140" i="7" s="1"/>
  <c r="E45" i="7"/>
  <c r="F45" i="7" s="1"/>
  <c r="E46" i="7"/>
  <c r="F46" i="7" s="1"/>
  <c r="E98" i="7"/>
  <c r="F98" i="7" s="1"/>
  <c r="E97" i="7"/>
  <c r="F97" i="7" s="1"/>
  <c r="E81" i="7"/>
  <c r="F81" i="7" s="1"/>
  <c r="E82" i="7"/>
  <c r="F82" i="7" s="1"/>
  <c r="E58" i="7"/>
  <c r="F58" i="7" s="1"/>
  <c r="E57" i="7"/>
  <c r="F57" i="7" s="1"/>
  <c r="E42" i="7"/>
  <c r="F42" i="7" s="1"/>
  <c r="E41" i="7"/>
  <c r="F41" i="7" s="1"/>
  <c r="E96" i="7"/>
  <c r="F96" i="7" s="1"/>
  <c r="E95" i="7"/>
  <c r="F95" i="7" s="1"/>
  <c r="E84" i="7"/>
  <c r="F84" i="7" s="1"/>
  <c r="E83" i="7"/>
  <c r="F83" i="7" s="1"/>
  <c r="E80" i="7"/>
  <c r="F80" i="7" s="1"/>
  <c r="E79" i="7"/>
  <c r="F79" i="7" s="1"/>
  <c r="E75" i="7"/>
  <c r="F75" i="7" s="1"/>
  <c r="E76" i="7"/>
  <c r="F76" i="7" s="1"/>
  <c r="E19" i="7"/>
  <c r="F19" i="7" s="1"/>
  <c r="E44" i="7"/>
  <c r="F44" i="7" s="1"/>
  <c r="E30" i="7"/>
  <c r="F30" i="7" s="1"/>
  <c r="E34" i="7"/>
  <c r="F34" i="7" s="1"/>
  <c r="E38" i="7"/>
  <c r="F38" i="7" s="1"/>
  <c r="E52" i="7"/>
  <c r="F52" i="7" s="1"/>
  <c r="E60" i="7"/>
  <c r="F60" i="7" s="1"/>
  <c r="E50" i="7"/>
  <c r="F50" i="7" s="1"/>
  <c r="E88" i="7"/>
  <c r="F88" i="7" s="1"/>
  <c r="E94" i="7"/>
  <c r="F94" i="7" s="1"/>
  <c r="E106" i="7"/>
  <c r="F106" i="7" s="1"/>
  <c r="E118" i="7"/>
  <c r="F118" i="7" s="1"/>
  <c r="E63" i="7"/>
  <c r="F63" i="7" s="1"/>
  <c r="E85" i="7"/>
  <c r="F85" i="7" s="1"/>
  <c r="E77" i="7"/>
  <c r="F77" i="7" s="1"/>
  <c r="E103" i="7"/>
  <c r="F103" i="7" s="1"/>
  <c r="E119" i="7"/>
  <c r="F119" i="7" s="1"/>
  <c r="E123" i="7"/>
  <c r="F123" i="7" s="1"/>
  <c r="E133" i="7"/>
  <c r="F133" i="7" s="1"/>
  <c r="E24" i="7"/>
  <c r="F24" i="7" s="1"/>
  <c r="E36" i="7"/>
  <c r="F36" i="7" s="1"/>
  <c r="E62" i="7"/>
  <c r="F62" i="7" s="1"/>
  <c r="E68" i="7"/>
  <c r="F68" i="7" s="1"/>
  <c r="E86" i="7"/>
  <c r="F86" i="7" s="1"/>
  <c r="E90" i="7"/>
  <c r="F90" i="7" s="1"/>
  <c r="E92" i="7"/>
  <c r="F92" i="7" s="1"/>
  <c r="E102" i="7"/>
  <c r="F102" i="7" s="1"/>
  <c r="E116" i="7"/>
  <c r="F116" i="7" s="1"/>
  <c r="E112" i="7"/>
  <c r="F112" i="7" s="1"/>
  <c r="E130" i="7"/>
  <c r="F130" i="7" s="1"/>
  <c r="E43" i="7"/>
  <c r="F43" i="7" s="1"/>
  <c r="E29" i="7"/>
  <c r="F29" i="7" s="1"/>
  <c r="E33" i="7"/>
  <c r="F33" i="7" s="1"/>
  <c r="E37" i="7"/>
  <c r="F37" i="7" s="1"/>
  <c r="E51" i="7"/>
  <c r="F51" i="7" s="1"/>
  <c r="E53" i="7"/>
  <c r="F53" i="7" s="1"/>
  <c r="E59" i="7"/>
  <c r="F59" i="7" s="1"/>
  <c r="E25" i="7"/>
  <c r="F25" i="7" s="1"/>
  <c r="E49" i="7"/>
  <c r="F49" i="7" s="1"/>
  <c r="E69" i="7"/>
  <c r="F69" i="7" s="1"/>
  <c r="E65" i="7"/>
  <c r="F65" i="7" s="1"/>
  <c r="E87" i="7"/>
  <c r="F87" i="7" s="1"/>
  <c r="E93" i="7"/>
  <c r="F93" i="7" s="1"/>
  <c r="E99" i="7"/>
  <c r="F99" i="7" s="1"/>
  <c r="E105" i="7"/>
  <c r="F105" i="7" s="1"/>
  <c r="E109" i="7"/>
  <c r="F109" i="7" s="1"/>
  <c r="E113" i="7"/>
  <c r="F113" i="7" s="1"/>
  <c r="E117" i="7"/>
  <c r="F117" i="7" s="1"/>
  <c r="E107" i="7"/>
  <c r="F107" i="7" s="1"/>
  <c r="E121" i="7"/>
  <c r="F121" i="7" s="1"/>
  <c r="E125" i="7"/>
  <c r="F125" i="7" s="1"/>
  <c r="E127" i="7"/>
  <c r="F127" i="7" s="1"/>
  <c r="E54" i="7"/>
  <c r="F54" i="7" s="1"/>
  <c r="E26" i="7"/>
  <c r="F26" i="7" s="1"/>
  <c r="E70" i="7"/>
  <c r="F70" i="7" s="1"/>
  <c r="E66" i="7"/>
  <c r="F66" i="7" s="1"/>
  <c r="E100" i="7"/>
  <c r="F100" i="7" s="1"/>
  <c r="E110" i="7"/>
  <c r="F110" i="7" s="1"/>
  <c r="E114" i="7"/>
  <c r="F114" i="7" s="1"/>
  <c r="E108" i="7"/>
  <c r="F108" i="7" s="1"/>
  <c r="E122" i="7"/>
  <c r="F122" i="7" s="1"/>
  <c r="E126" i="7"/>
  <c r="F126" i="7" s="1"/>
  <c r="E128" i="7"/>
  <c r="F128" i="7" s="1"/>
  <c r="E23" i="7"/>
  <c r="F23" i="7" s="1"/>
  <c r="E47" i="7"/>
  <c r="F47" i="7" s="1"/>
  <c r="E31" i="7"/>
  <c r="F31" i="7" s="1"/>
  <c r="E35" i="7"/>
  <c r="F35" i="7" s="1"/>
  <c r="E39" i="7"/>
  <c r="F39" i="7" s="1"/>
  <c r="E55" i="7"/>
  <c r="F55" i="7" s="1"/>
  <c r="E61" i="7"/>
  <c r="F61" i="7" s="1"/>
  <c r="E67" i="7"/>
  <c r="F67" i="7" s="1"/>
  <c r="E71" i="7"/>
  <c r="F71" i="7" s="1"/>
  <c r="E73" i="7"/>
  <c r="F73" i="7" s="1"/>
  <c r="E89" i="7"/>
  <c r="F89" i="7" s="1"/>
  <c r="E91" i="7"/>
  <c r="F91" i="7" s="1"/>
  <c r="E101" i="7"/>
  <c r="F101" i="7" s="1"/>
  <c r="E115" i="7"/>
  <c r="F115" i="7" s="1"/>
  <c r="E111" i="7"/>
  <c r="F111" i="7" s="1"/>
  <c r="E129" i="7"/>
  <c r="F129" i="7" s="1"/>
  <c r="E48" i="7"/>
  <c r="F48" i="7" s="1"/>
  <c r="E32" i="7"/>
  <c r="F32" i="7" s="1"/>
  <c r="E40" i="7"/>
  <c r="F40" i="7" s="1"/>
  <c r="E56" i="7"/>
  <c r="F56" i="7" s="1"/>
  <c r="E64" i="7"/>
  <c r="F64" i="7" s="1"/>
  <c r="E72" i="7"/>
  <c r="F72" i="7" s="1"/>
  <c r="E74" i="7"/>
  <c r="F74" i="7" s="1"/>
  <c r="E78" i="7"/>
  <c r="F78" i="7" s="1"/>
  <c r="E104" i="7"/>
  <c r="F104" i="7" s="1"/>
  <c r="E120" i="7"/>
  <c r="F120" i="7" s="1"/>
  <c r="E124" i="7"/>
  <c r="F124" i="7" s="1"/>
  <c r="E134" i="7"/>
  <c r="F134" i="7" s="1"/>
  <c r="C13" i="7" l="1"/>
  <c r="S107" i="18" s="1"/>
  <c r="C12" i="7"/>
  <c r="C11" i="7"/>
  <c r="D108" i="1" s="1"/>
  <c r="C9" i="7"/>
  <c r="C7" i="7"/>
  <c r="C8" i="7"/>
  <c r="L58" i="1" s="1"/>
  <c r="C10" i="7"/>
  <c r="C14" i="7"/>
  <c r="S108" i="18" s="1"/>
  <c r="S109" i="1" l="1"/>
  <c r="K108" i="1"/>
  <c r="K107" i="18"/>
  <c r="K109" i="1"/>
  <c r="K108" i="18"/>
  <c r="C107" i="18"/>
  <c r="L58" i="18"/>
  <c r="L61" i="16"/>
  <c r="C108" i="18"/>
  <c r="D109" i="1"/>
  <c r="A10" i="18"/>
  <c r="A10" i="1"/>
  <c r="S108" i="1"/>
</calcChain>
</file>

<file path=xl/sharedStrings.xml><?xml version="1.0" encoding="utf-8"?>
<sst xmlns="http://schemas.openxmlformats.org/spreadsheetml/2006/main" count="1716" uniqueCount="328">
  <si>
    <t>Sous-total HT</t>
  </si>
  <si>
    <t>%</t>
  </si>
  <si>
    <t>Total HT</t>
  </si>
  <si>
    <t xml:space="preserve">TVA                    </t>
  </si>
  <si>
    <t>Total TTC</t>
  </si>
  <si>
    <t xml:space="preserve">Montant net TTC </t>
  </si>
  <si>
    <t>Arrêté à :</t>
  </si>
  <si>
    <t>Lausanne, le</t>
  </si>
  <si>
    <t>Réf. :</t>
  </si>
  <si>
    <t xml:space="preserve"> </t>
  </si>
  <si>
    <t>Total déductions :</t>
  </si>
  <si>
    <t xml:space="preserve">Conditions de rémunérations : </t>
  </si>
  <si>
    <t>§</t>
  </si>
  <si>
    <t>, se montant à :</t>
  </si>
  <si>
    <t>CFC</t>
  </si>
  <si>
    <t xml:space="preserve">Libellé   </t>
  </si>
  <si>
    <t>CHF</t>
  </si>
  <si>
    <t>Chef de projet, architecte</t>
  </si>
  <si>
    <t>Cheffe de projet, architecte</t>
  </si>
  <si>
    <t>Prix globaux (sans métré ultérieur, avec hausse)</t>
  </si>
  <si>
    <t>Commande de travaux</t>
  </si>
  <si>
    <t>N° personne</t>
  </si>
  <si>
    <t>Seuil inférieur (&gt;)</t>
  </si>
  <si>
    <t>Signature 1</t>
  </si>
  <si>
    <t>Signature 2</t>
  </si>
  <si>
    <t>Section</t>
  </si>
  <si>
    <t>Poste 1</t>
  </si>
  <si>
    <t>Poste 2</t>
  </si>
  <si>
    <t>Liste à choix des conditions de rémunération</t>
  </si>
  <si>
    <t>Référence</t>
  </si>
  <si>
    <t>Selon Montant net TTC</t>
  </si>
  <si>
    <t>Seuil supérieur (≤)</t>
  </si>
  <si>
    <t>Selon Liste à choix</t>
  </si>
  <si>
    <t>A reporter dans formulaire</t>
  </si>
  <si>
    <t>DSI</t>
  </si>
  <si>
    <t>Seuil applicable</t>
  </si>
  <si>
    <t>Clé</t>
  </si>
  <si>
    <t>Liste à choix des email/tél</t>
  </si>
  <si>
    <t>du</t>
  </si>
  <si>
    <t xml:space="preserve">Rabais </t>
  </si>
  <si>
    <t>Escompte</t>
  </si>
  <si>
    <t>Poste</t>
  </si>
  <si>
    <t>Signature</t>
  </si>
  <si>
    <t>Société</t>
  </si>
  <si>
    <t>Nom, Prénom</t>
  </si>
  <si>
    <t>Facture</t>
  </si>
  <si>
    <t>Nous avons l'avantage de vous adjuger et commander les travaux suivants, selon votre offre n°</t>
  </si>
  <si>
    <t>Prix forfaitaires (sans métré ultérieur, sans hausse)</t>
  </si>
  <si>
    <t>Prix unitaires (avec métrés ultérieurs, sans hausse)</t>
  </si>
  <si>
    <t>Prix unitaires (avec métrés ultérieurs, avec hausse)</t>
  </si>
  <si>
    <t>Prix de régie (avec métrés ultérieurs, au prix du jour)</t>
  </si>
  <si>
    <t>Annexe</t>
  </si>
  <si>
    <t>Direction des constructions, ingénierie, technique &amp; sécurité</t>
  </si>
  <si>
    <t>Frederic.ProdHom@chuv.ch / 021 314 62 56</t>
  </si>
  <si>
    <t>Catherine.Girard-Troillet@chuv.ch / 021 314 76 02</t>
  </si>
  <si>
    <t>Veronique.Pfyffer@chuv.ch / 021 314 62 51</t>
  </si>
  <si>
    <t>Anne-Lise.Python@chuv.ch / 021 314 39 81</t>
  </si>
  <si>
    <t>Yves.Nicolier@chuv.ch / 021 314 63 78</t>
  </si>
  <si>
    <t>Prorata</t>
  </si>
  <si>
    <t>Koen.Soumillion@chuv.ch / 021 314 62 54</t>
  </si>
  <si>
    <t>Alexandre.Vollino@chuv.ch / 021 314 62 78</t>
  </si>
  <si>
    <t>Richard.Parisod@chuv.ch / 021 314 63 63</t>
  </si>
  <si>
    <t>Didier.Gabry@chuv.ch / 021 314 62 84</t>
  </si>
  <si>
    <t>Mesdames, Messieurs,</t>
  </si>
  <si>
    <t>D'avance, nous vous remercions pour le soin que vous accordez à ces travaux et vous prions d'agréer, Mesdames, Messieurs, nos salutations distinguées.</t>
  </si>
  <si>
    <t>Adjoint aux constructions</t>
  </si>
  <si>
    <t>Directeur adjoint</t>
  </si>
  <si>
    <t>Catherine Girard-Troillet</t>
  </si>
  <si>
    <t>Veronique Pfyffer</t>
  </si>
  <si>
    <t>Constructions</t>
  </si>
  <si>
    <t>Bâtiments</t>
  </si>
  <si>
    <t>Anne-Lise Python</t>
  </si>
  <si>
    <t>Directrice administrative</t>
  </si>
  <si>
    <t>Yves Nicolier</t>
  </si>
  <si>
    <t>Chef de projet ELE</t>
  </si>
  <si>
    <t>Chef de projet SAN</t>
  </si>
  <si>
    <t>Marco.Sancesario@chuv.ch / 021 314 63 52</t>
  </si>
  <si>
    <t>Didier.Renaud@chuv.ch / 021 314 62 79</t>
  </si>
  <si>
    <t>Chef atelier SAN</t>
  </si>
  <si>
    <t>Marco Sancesario</t>
  </si>
  <si>
    <t>Rempl. Chef atelier SAN</t>
  </si>
  <si>
    <t>Richard Parisod</t>
  </si>
  <si>
    <t>Installations chauffage ventilation sanitaire</t>
  </si>
  <si>
    <t>Koen Soumillion</t>
  </si>
  <si>
    <t>Alexandre Vollino</t>
  </si>
  <si>
    <t>Chef atelier ELE</t>
  </si>
  <si>
    <t>Didier Renaud</t>
  </si>
  <si>
    <t>Rempl. Chef atelier ELE</t>
  </si>
  <si>
    <t>Chef atelier MEC SERR TAP</t>
  </si>
  <si>
    <t>Didier Gabry</t>
  </si>
  <si>
    <t>Rempl. Chef atelier MEC SERR TAP</t>
  </si>
  <si>
    <t>Maintenance Biomédicale</t>
  </si>
  <si>
    <t>Alexandre Chopard</t>
  </si>
  <si>
    <t>Alexandre.Chopard@chuv.ch / 021 314 63 28</t>
  </si>
  <si>
    <t>Gerard.Briquet@chuv.ch / 021 314 62 60</t>
  </si>
  <si>
    <t>Sites psychiatriques infrastructure technique</t>
  </si>
  <si>
    <t>Gérard Briquet</t>
  </si>
  <si>
    <t>Chef de section BATC / CITN / CITO</t>
  </si>
  <si>
    <t>Responsable technique Yverdon</t>
  </si>
  <si>
    <t>Responsable technique Prangins</t>
  </si>
  <si>
    <t>Fernando.Gonzalez@chuv.ch / 021 643 64 71</t>
  </si>
  <si>
    <t>Muriel.Giller@chuv.ch / 021 314 62 65</t>
  </si>
  <si>
    <t>Muriel Giller</t>
  </si>
  <si>
    <t>Fernando Gonzalez</t>
  </si>
  <si>
    <t>Sérigraphe</t>
  </si>
  <si>
    <t>VD_Référence</t>
  </si>
  <si>
    <t>VD_Section</t>
  </si>
  <si>
    <t>VD_Facture</t>
  </si>
  <si>
    <t>VD_Signature</t>
  </si>
  <si>
    <t>VD_Poste</t>
  </si>
  <si>
    <t>VD_Signature 1</t>
  </si>
  <si>
    <t>VD_Poste 1</t>
  </si>
  <si>
    <t>VD_Signature 2</t>
  </si>
  <si>
    <t>VD_Poste 2</t>
  </si>
  <si>
    <t>Adresse de livraison :</t>
  </si>
  <si>
    <t>Adjoint aux constructions et Président de la Commission de construction</t>
  </si>
  <si>
    <t>Frédéric Prod'hom</t>
  </si>
  <si>
    <t>Mandataire</t>
  </si>
  <si>
    <t>en rappelant son objet.</t>
  </si>
  <si>
    <t>Laurent Tièche</t>
  </si>
  <si>
    <t>Laurent.Tieche@chuv.ch / 024 424 25 25</t>
  </si>
  <si>
    <t>Nicole.Maitre-Magnenat@chuv.ch / 021 314 62 65</t>
  </si>
  <si>
    <t>Nicole Maitre-Magnenat</t>
  </si>
  <si>
    <t>Gérald Golaz</t>
  </si>
  <si>
    <t>Gerald.Golaz@chuv.ch /021 314 61 72</t>
  </si>
  <si>
    <t>Peines conventionnelles</t>
  </si>
  <si>
    <t>Pour chaque violation par l’entrepreneur ou par l’un de ses sous-traitants de l’une des obligations mentionnées à l’art. 6 RLMP-VD, l’entrepreneur doit payer au maître de l'ouvrage une peine conventionnelle calculée sur la base du montant net après rabais du présent contrat et s’élevant à:</t>
  </si>
  <si>
    <t xml:space="preserve">10%, pour les commandes de travaux inférieures à CHF 20'000.-- HT après rabais, de la commande de travaux de construction; soit pour le présent contrat : </t>
  </si>
  <si>
    <t>La peine conventionnelle est exigible au jour de la violation desdites obligations et sera facturée par le maître de l'ouvrage à l’entrepreneur.</t>
  </si>
  <si>
    <t>La peine conventionnelle n'est pas soumise à la TVA (LTVA art.18 al.2 let.l).</t>
  </si>
  <si>
    <t>Commande n° :</t>
  </si>
  <si>
    <t>CGRA / B :</t>
  </si>
  <si>
    <t>Libellé de l'affaire :</t>
  </si>
  <si>
    <t>Bâtiment :</t>
  </si>
  <si>
    <t>Adresse :</t>
  </si>
  <si>
    <t>RPLP</t>
  </si>
  <si>
    <t>TAR</t>
  </si>
  <si>
    <t>Arrondi</t>
  </si>
  <si>
    <t>Claude-Alain.Duriaux@chuv.ch / 079 556 27 95</t>
  </si>
  <si>
    <t>Claude-Alain Duriaux</t>
  </si>
  <si>
    <t>Hervé Millia</t>
  </si>
  <si>
    <t>x</t>
  </si>
  <si>
    <t>Délai d'exécution :</t>
  </si>
  <si>
    <t>l</t>
  </si>
  <si>
    <t>Avertir au n° de tél :</t>
  </si>
  <si>
    <t>Copies</t>
  </si>
  <si>
    <t>/</t>
  </si>
  <si>
    <t>Travaux et entretien</t>
  </si>
  <si>
    <t>Travaux et entretien Cery</t>
  </si>
  <si>
    <t>Affaire GMAO / IDB :</t>
  </si>
  <si>
    <t>EOTP N° :</t>
  </si>
  <si>
    <t>Affaire GMAO / IDB  :</t>
  </si>
  <si>
    <t>CGRA / B / EOTP :</t>
  </si>
  <si>
    <t xml:space="preserve">Olivier.Despres@chuv.ch / 021 314 65 28 </t>
  </si>
  <si>
    <t>Olivier Desprès</t>
  </si>
  <si>
    <t>Centre Hospitalier Universitaire Vaudois</t>
  </si>
  <si>
    <t>Adresse de facturation :</t>
  </si>
  <si>
    <t>Rue du Bugnon 21</t>
  </si>
  <si>
    <t>1011 Lausanne</t>
  </si>
  <si>
    <t>Direction des constructions, ingénierie, technique et sécurité</t>
  </si>
  <si>
    <t>Remarque :</t>
  </si>
  <si>
    <t xml:space="preserve"> /</t>
  </si>
  <si>
    <t>€</t>
  </si>
  <si>
    <t>Facture à transmettre à l'adresse ci-dessous, à l'attention de :</t>
  </si>
  <si>
    <t>1 - Prix forfaitaires (sans métré ultérieur, sans hausse)</t>
  </si>
  <si>
    <t>2 - Prix globaux (sans métré ultérieur, avec hausse)</t>
  </si>
  <si>
    <t>3 - Prix unitaires (avec métrés ultérieurs, avec hausse)</t>
  </si>
  <si>
    <t>4 - Prix unitaires (avec métrés ultérieurs, sans hausse)</t>
  </si>
  <si>
    <t>5 - Prix de régie (avec métrés ultérieurs, au prix du jour)</t>
  </si>
  <si>
    <t>6 - Commande (prix forfaitaires, sans hausse)</t>
  </si>
  <si>
    <t>Type de marché :</t>
  </si>
  <si>
    <t>Seuil MP :</t>
  </si>
  <si>
    <t>Procédure :</t>
  </si>
  <si>
    <t>7 - Mandataire</t>
  </si>
  <si>
    <t xml:space="preserve">Magali Mogeon </t>
  </si>
  <si>
    <t>Chef de projet MCR-GTB</t>
  </si>
  <si>
    <t>Chef de projet</t>
  </si>
  <si>
    <t>Frédéric Jaquier</t>
  </si>
  <si>
    <t>Frederic.jaquier@chuv.ch / 021 314 01 07</t>
  </si>
  <si>
    <t>Hervé.millia@chuv.ch / 021 314 16 74</t>
  </si>
  <si>
    <t>Jean-Daniel Delisle</t>
  </si>
  <si>
    <t>DINF - Direction des constructions, ingénierie, technique et sécurité</t>
  </si>
  <si>
    <t>Bâtiments- Ingénierie</t>
  </si>
  <si>
    <t>Chef des ateliers CVSE</t>
  </si>
  <si>
    <t>Chef atelier CVC</t>
  </si>
  <si>
    <t>Rempl. Chef atelier GTB</t>
  </si>
  <si>
    <t>Gestion technique du bâtiment</t>
  </si>
  <si>
    <t xml:space="preserve">Chef atelier MEC SERR </t>
  </si>
  <si>
    <t xml:space="preserve">Rempl. Chef atelier MEC SERR </t>
  </si>
  <si>
    <t>Chef section MBL</t>
  </si>
  <si>
    <t>Chef de section psychiatrie</t>
  </si>
  <si>
    <t>Magasin des ateliers techniques</t>
  </si>
  <si>
    <t>Ingénierie stratégique</t>
  </si>
  <si>
    <t>Installations électrique mécanique automation</t>
  </si>
  <si>
    <t>Chef de section ing. stratégique</t>
  </si>
  <si>
    <t>Projets internes</t>
  </si>
  <si>
    <t>Exploitation</t>
  </si>
  <si>
    <t>Pierre Louison</t>
  </si>
  <si>
    <t>Nous avons l'avantage de vous adjuger et commander les travaux suivants, selon votre offre</t>
  </si>
  <si>
    <t>Guillaume.Poirier@chuv.ch / 021 314 61 47</t>
  </si>
  <si>
    <t>Chef de projet CVC</t>
  </si>
  <si>
    <t>Alexandre Wagnières</t>
  </si>
  <si>
    <t>Alexandre.Wagnieres@chuv.ch / 021 314 69 54</t>
  </si>
  <si>
    <t>Secrétaire comptable, CIT-S</t>
  </si>
  <si>
    <t xml:space="preserve">5 Constru. gros œuvre </t>
  </si>
  <si>
    <t>2 Fourniture</t>
  </si>
  <si>
    <t>3 Service</t>
  </si>
  <si>
    <t>9 Indéterminé</t>
  </si>
  <si>
    <t>1 OMC</t>
  </si>
  <si>
    <t>2 OMC clause des minimis</t>
  </si>
  <si>
    <t>4 Gré à gré</t>
  </si>
  <si>
    <t>1 Ouverte</t>
  </si>
  <si>
    <t>2 Sélective</t>
  </si>
  <si>
    <t>3 Invitation à soumissionner</t>
  </si>
  <si>
    <t>5 Gré à gré selon l'art. 8</t>
  </si>
  <si>
    <t xml:space="preserve">4 Constr. second œuvre </t>
  </si>
  <si>
    <t>6 Non soumis à l'OMC</t>
  </si>
  <si>
    <t>Selon Montant HTC</t>
  </si>
  <si>
    <t xml:space="preserve">Cheffe de projet, architecte </t>
  </si>
  <si>
    <t xml:space="preserve">Chef de projet, architecte </t>
  </si>
  <si>
    <t>Chef de section ingénierie stratégique</t>
  </si>
  <si>
    <t>Chef section BIO-MED et Laboratoires</t>
  </si>
  <si>
    <t>Chef de projet, arichtecte</t>
  </si>
  <si>
    <t>Chef de projet, architecte CIT-S</t>
  </si>
  <si>
    <t>Liste à choix</t>
  </si>
  <si>
    <t>Secrétariat, CIT-S</t>
  </si>
  <si>
    <t>Philippe Hingray</t>
  </si>
  <si>
    <t>Guillaume Poirier</t>
  </si>
  <si>
    <t>Joëlle Isler</t>
  </si>
  <si>
    <t>Resp. de l'information CIT-S</t>
  </si>
  <si>
    <t>Philippe.Hingray@chuv.ch / 021 314 56 08</t>
  </si>
  <si>
    <t>Chef section projets et travaux internes</t>
  </si>
  <si>
    <t>Responsable du chef de projet</t>
  </si>
  <si>
    <t>guillaume.poirier@chuv.ch / 021 314 61 47</t>
  </si>
  <si>
    <t xml:space="preserve">Directeur adjoint CIT-S </t>
  </si>
  <si>
    <t>Elise Blanpain</t>
  </si>
  <si>
    <t>Responsable ingénierie interne</t>
  </si>
  <si>
    <t>Dylan Nuixe</t>
  </si>
  <si>
    <t>6 Gré à gré concurrentiel</t>
  </si>
  <si>
    <t>Marceline Blancher</t>
  </si>
  <si>
    <t>Marceline.Blancher@chuv.ch / 021 314 62 53</t>
  </si>
  <si>
    <t>Pierre.Louison@chuv.ch / 021 314 62 52</t>
  </si>
  <si>
    <t>Dylan.Nuixe@chuv.ch / 079 556 42 09</t>
  </si>
  <si>
    <t>Guy.Schori@chuv.ch / 021 314 62 75</t>
  </si>
  <si>
    <t xml:space="preserve">Jean-Daniel.Delisle@chuv.ch/021 314 2327 </t>
  </si>
  <si>
    <t>Elise.Blanpain@chuv.ch / 079 556 31 57</t>
  </si>
  <si>
    <t>Responsable Magasin technique</t>
  </si>
  <si>
    <t>Chef atelier MED</t>
  </si>
  <si>
    <t>Chef des ateliers RAD et LAB</t>
  </si>
  <si>
    <t>Guy Schori</t>
  </si>
  <si>
    <t>Xavier.noel@chuv.ch / 021 314 63 50</t>
  </si>
  <si>
    <t>Xavier noël</t>
  </si>
  <si>
    <t>Gregoire.bret@chuv.ch / 021 314 62 76</t>
  </si>
  <si>
    <t>Ambroise.martin@chuv.ch / 021 314 91 90</t>
  </si>
  <si>
    <t>Grégoire Bret</t>
  </si>
  <si>
    <t>Ambroise Martin</t>
  </si>
  <si>
    <t>Jose Manuel Arroyo</t>
  </si>
  <si>
    <t xml:space="preserve">Jose.Arroyo@chuv.ch/021 314 78 02 </t>
  </si>
  <si>
    <t>Marc Sittig</t>
  </si>
  <si>
    <t>Fred-Kévin Court</t>
  </si>
  <si>
    <t xml:space="preserve">Nicolas Cuenin </t>
  </si>
  <si>
    <t>Christophe Maasch</t>
  </si>
  <si>
    <t>Yves Glanzmann</t>
  </si>
  <si>
    <t>Yves.glanzmann@chuv.ch/021 314 61 26</t>
  </si>
  <si>
    <t xml:space="preserve">fred-kevin.court@chuv.ch/021 314 30 41 </t>
  </si>
  <si>
    <t>christophe.maasch@chuv.ch</t>
  </si>
  <si>
    <t>nicolas.cuenin@chuv.ch/079 556 28 44</t>
  </si>
  <si>
    <t>ne pas supprimer de ligne</t>
  </si>
  <si>
    <t>marc.sittig@chuv.ch / 021 314 59 44</t>
  </si>
  <si>
    <t>ne pas supprimer de lignes</t>
  </si>
  <si>
    <t>Magasin technique</t>
  </si>
  <si>
    <t>jonathan.fiaux@chuv.ch / 021 314 63 27</t>
  </si>
  <si>
    <t>sophie.huynh@chuv.ch / 021 314 91 89</t>
  </si>
  <si>
    <t>Sophie Huynh</t>
  </si>
  <si>
    <t>jose.garraza@chuv.ch / 021 314 53 06</t>
  </si>
  <si>
    <t>Jose Garraza</t>
  </si>
  <si>
    <t>Responsable travaux internes</t>
  </si>
  <si>
    <t>Responsable projets  internes</t>
  </si>
  <si>
    <t>julien.keim@chuv.ch / 021 314 31 62</t>
  </si>
  <si>
    <t>Julien Keim</t>
  </si>
  <si>
    <t>luis.melo-da-silva@chuv.ch / 021 314 06 96</t>
  </si>
  <si>
    <t>Luis Melo Da Silva</t>
  </si>
  <si>
    <t>yann.ruef@chuv.ch / 021 314 69 32</t>
  </si>
  <si>
    <t>Yann Ruef</t>
  </si>
  <si>
    <t>Dessinateur ELE</t>
  </si>
  <si>
    <t>aron.zeferu@chuv.ch / 021 314 11 04</t>
  </si>
  <si>
    <t>Aron Zeferu</t>
  </si>
  <si>
    <t>Sophie Hyunh</t>
  </si>
  <si>
    <t>Kévin Nickl</t>
  </si>
  <si>
    <t>Ingénieur en gestion énergétique</t>
  </si>
  <si>
    <t>kevin.nickl@chuv.ch / 021 314 69 33</t>
  </si>
  <si>
    <t>Loïc Buyck</t>
  </si>
  <si>
    <t>Loic.buyck@chuv.ch / 021 314 54 14</t>
  </si>
  <si>
    <t>Sécurité</t>
  </si>
  <si>
    <t>Pierre Merminod</t>
  </si>
  <si>
    <t>Adjoint au Chef de la Sécurité</t>
  </si>
  <si>
    <t>Laurent Meier</t>
  </si>
  <si>
    <t>Chef de la Sécurité</t>
  </si>
  <si>
    <t>Pierre.merminod@chuv.ch / 021 314 17 97</t>
  </si>
  <si>
    <t xml:space="preserve">Pierre Louison </t>
  </si>
  <si>
    <t>Directeur CIT-S ad intérim</t>
  </si>
  <si>
    <t>Quentin Vissol</t>
  </si>
  <si>
    <t>quentin.vissol@chuv.ch / 021 314 69 02</t>
  </si>
  <si>
    <t>Romaric Sauvage</t>
  </si>
  <si>
    <t>romaric.sauvage@chuv.ch / 021 314 59 59</t>
  </si>
  <si>
    <t>herve.ailloud@chuv.ch / 021 314 66 41</t>
  </si>
  <si>
    <t>Hervé Ailloud</t>
  </si>
  <si>
    <t>Xavier Noël</t>
  </si>
  <si>
    <t>Chef de section exploitation a.i.</t>
  </si>
  <si>
    <t>Chef atelier GTB a.i.</t>
  </si>
  <si>
    <t>Ariel Manase</t>
  </si>
  <si>
    <t>Chef de projet métrologie</t>
  </si>
  <si>
    <t>Ariel.Manase@chuv.ch / 079 556 88 99</t>
  </si>
  <si>
    <t>CHUV, Service de comptabilité</t>
  </si>
  <si>
    <t>Factures fournisseurs</t>
  </si>
  <si>
    <t>ou</t>
  </si>
  <si>
    <t>compta.factures@chuv.ch</t>
  </si>
  <si>
    <t>Claire Montegudet</t>
  </si>
  <si>
    <t>Claire.montegudet@chuv.ch / 021 314 62 58</t>
  </si>
  <si>
    <t xml:space="preserve">Caroline.stich@chuv.ch / 021 314 </t>
  </si>
  <si>
    <t>Caroline Stich</t>
  </si>
  <si>
    <t>Louis Sebille</t>
  </si>
  <si>
    <t>Chef de section exploitation cité</t>
  </si>
  <si>
    <t>louis.sebille@chuv.ch / 021 314 66 55</t>
  </si>
  <si>
    <t>sinon :</t>
  </si>
  <si>
    <t>Si EOTP (empd) =</t>
  </si>
  <si>
    <t>Direction constructions, ingénierie, technique et sécurité</t>
  </si>
  <si>
    <t>ou compta.factures@chuv.ch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</si>
</sst>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\ mmmm\ yyyy"/>
    <numFmt numFmtId="166" formatCode="dd/mm/yyyy;@"/>
    <numFmt numFmtId="167" formatCode="&quot;CFC&quot;\ @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Wingdings"/>
      <charset val="2"/>
    </font>
    <font>
      <sz val="8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14"/>
      <color indexed="10"/>
      <name val="Arial"/>
      <family val="2"/>
    </font>
    <font>
      <b/>
      <u/>
      <sz val="10"/>
      <color indexed="12"/>
      <name val="Arial"/>
      <family val="2"/>
    </font>
    <font>
      <u/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1"/>
      <name val="Arial"/>
      <family val="2"/>
    </font>
    <font>
      <sz val="6"/>
      <name val="Wingdings"/>
      <charset val="2"/>
    </font>
    <font>
      <sz val="6"/>
      <name val="Arial"/>
      <family val="2"/>
    </font>
    <font>
      <b/>
      <i/>
      <sz val="14"/>
      <color rgb="FFFF0000"/>
      <name val="Arial"/>
      <family val="2"/>
    </font>
    <font>
      <sz val="2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9" fillId="0" borderId="0" xfId="0" applyFont="1" applyProtection="1"/>
    <xf numFmtId="0" fontId="8" fillId="0" borderId="0" xfId="0" applyFont="1" applyAlignment="1" applyProtection="1"/>
    <xf numFmtId="0" fontId="2" fillId="0" borderId="0" xfId="0" applyFont="1" applyFill="1" applyProtection="1"/>
    <xf numFmtId="0" fontId="0" fillId="0" borderId="0" xfId="0" applyProtection="1"/>
    <xf numFmtId="0" fontId="7" fillId="0" borderId="0" xfId="1" applyAlignment="1" applyProtection="1"/>
    <xf numFmtId="0" fontId="2" fillId="0" borderId="0" xfId="0" applyFont="1" applyBorder="1" applyProtection="1"/>
    <xf numFmtId="0" fontId="4" fillId="0" borderId="0" xfId="0" applyFont="1" applyBorder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0" borderId="0" xfId="0" applyFont="1" applyBorder="1" applyAlignment="1" applyProtection="1">
      <alignment horizontal="justify" wrapText="1"/>
    </xf>
    <xf numFmtId="0" fontId="4" fillId="0" borderId="1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5" xfId="0" applyFont="1" applyBorder="1" applyAlignment="1" applyProtection="1">
      <alignment horizontal="right" vertical="center"/>
    </xf>
    <xf numFmtId="0" fontId="4" fillId="0" borderId="4" xfId="0" applyFont="1" applyBorder="1" applyProtection="1"/>
    <xf numFmtId="4" fontId="4" fillId="0" borderId="0" xfId="0" applyNumberFormat="1" applyFont="1" applyBorder="1" applyProtection="1"/>
    <xf numFmtId="4" fontId="6" fillId="0" borderId="0" xfId="0" applyNumberFormat="1" applyFont="1" applyBorder="1" applyProtection="1"/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right" vertical="center" wrapText="1"/>
    </xf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5" fillId="0" borderId="6" xfId="0" applyFont="1" applyBorder="1" applyAlignment="1" applyProtection="1">
      <alignment horizontal="right"/>
    </xf>
    <xf numFmtId="0" fontId="5" fillId="0" borderId="0" xfId="0" applyFont="1" applyProtection="1"/>
    <xf numFmtId="0" fontId="2" fillId="0" borderId="0" xfId="0" applyFont="1" applyFill="1" applyAlignment="1" applyProtection="1"/>
    <xf numFmtId="0" fontId="11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Border="1" applyProtection="1"/>
    <xf numFmtId="0" fontId="2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right"/>
    </xf>
    <xf numFmtId="4" fontId="4" fillId="0" borderId="4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right"/>
    </xf>
    <xf numFmtId="0" fontId="17" fillId="0" borderId="0" xfId="0" applyFont="1" applyProtection="1"/>
    <xf numFmtId="0" fontId="2" fillId="0" borderId="0" xfId="0" applyFont="1" applyAlignment="1" applyProtection="1">
      <alignment wrapText="1"/>
    </xf>
    <xf numFmtId="0" fontId="2" fillId="0" borderId="0" xfId="0" applyFont="1" applyFill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" fontId="8" fillId="3" borderId="9" xfId="0" applyNumberFormat="1" applyFont="1" applyFill="1" applyBorder="1" applyAlignment="1" applyProtection="1">
      <alignment horizontal="center"/>
      <protection locked="0"/>
    </xf>
    <xf numFmtId="0" fontId="8" fillId="4" borderId="9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" fontId="9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2" fillId="4" borderId="9" xfId="0" applyFont="1" applyFill="1" applyBorder="1" applyProtection="1">
      <protection locked="0"/>
    </xf>
    <xf numFmtId="4" fontId="9" fillId="7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9" xfId="0" applyFill="1" applyBorder="1" applyProtection="1">
      <protection locked="0"/>
    </xf>
    <xf numFmtId="0" fontId="2" fillId="7" borderId="9" xfId="0" applyFont="1" applyFill="1" applyBorder="1" applyAlignment="1" applyProtection="1">
      <alignment horizontal="left" wrapText="1"/>
      <protection locked="0"/>
    </xf>
    <xf numFmtId="0" fontId="2" fillId="7" borderId="9" xfId="0" applyFont="1" applyFill="1" applyBorder="1" applyProtection="1">
      <protection locked="0"/>
    </xf>
    <xf numFmtId="4" fontId="0" fillId="7" borderId="9" xfId="0" applyNumberFormat="1" applyFill="1" applyBorder="1" applyAlignment="1" applyProtection="1">
      <alignment horizontal="right"/>
      <protection locked="0"/>
    </xf>
    <xf numFmtId="0" fontId="2" fillId="7" borderId="9" xfId="0" applyFont="1" applyFill="1" applyBorder="1" applyAlignment="1" applyProtection="1">
      <alignment horizontal="left"/>
      <protection locked="0"/>
    </xf>
    <xf numFmtId="0" fontId="10" fillId="0" borderId="0" xfId="1" applyFont="1" applyAlignment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10" fillId="0" borderId="0" xfId="1" applyFont="1" applyFill="1" applyAlignment="1" applyProtection="1">
      <protection locked="0"/>
    </xf>
    <xf numFmtId="0" fontId="0" fillId="0" borderId="0" xfId="0" applyBorder="1" applyProtection="1"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0" fillId="0" borderId="0" xfId="1" applyFont="1" applyFill="1" applyBorder="1" applyAlignment="1" applyProtection="1">
      <protection locked="0"/>
    </xf>
    <xf numFmtId="0" fontId="2" fillId="0" borderId="0" xfId="0" applyFont="1" applyProtection="1">
      <protection locked="0"/>
    </xf>
    <xf numFmtId="0" fontId="8" fillId="0" borderId="8" xfId="0" applyFont="1" applyBorder="1" applyProtection="1"/>
    <xf numFmtId="0" fontId="2" fillId="0" borderId="8" xfId="0" applyFont="1" applyBorder="1" applyProtection="1"/>
    <xf numFmtId="0" fontId="2" fillId="0" borderId="0" xfId="0" applyNumberFormat="1" applyFont="1" applyFill="1" applyAlignment="1" applyProtection="1"/>
    <xf numFmtId="166" fontId="2" fillId="0" borderId="0" xfId="0" applyNumberFormat="1" applyFont="1" applyFill="1" applyAlignment="1" applyProtection="1">
      <alignment horizontal="left" wrapText="1"/>
    </xf>
    <xf numFmtId="164" fontId="4" fillId="0" borderId="0" xfId="0" applyNumberFormat="1" applyFont="1" applyBorder="1" applyProtection="1"/>
    <xf numFmtId="164" fontId="4" fillId="8" borderId="8" xfId="0" applyNumberFormat="1" applyFont="1" applyFill="1" applyBorder="1" applyAlignment="1" applyProtection="1">
      <alignment horizontal="right"/>
      <protection locked="0"/>
    </xf>
    <xf numFmtId="0" fontId="7" fillId="0" borderId="0" xfId="1" applyAlignment="1" applyProtection="1">
      <protection locked="0"/>
    </xf>
    <xf numFmtId="0" fontId="2" fillId="0" borderId="4" xfId="0" applyFont="1" applyBorder="1" applyProtection="1"/>
    <xf numFmtId="0" fontId="0" fillId="9" borderId="0" xfId="0" applyFill="1" applyProtection="1">
      <protection locked="0"/>
    </xf>
    <xf numFmtId="0" fontId="0" fillId="9" borderId="0" xfId="0" applyFill="1" applyAlignment="1" applyProtection="1">
      <alignment horizontal="center"/>
      <protection locked="0"/>
    </xf>
    <xf numFmtId="0" fontId="15" fillId="9" borderId="0" xfId="0" applyFont="1" applyFill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11" xfId="1" applyBorder="1" applyAlignment="1" applyProtection="1">
      <protection locked="0"/>
    </xf>
    <xf numFmtId="0" fontId="15" fillId="0" borderId="11" xfId="0" applyFont="1" applyBorder="1" applyProtection="1">
      <protection locked="0"/>
    </xf>
    <xf numFmtId="0" fontId="7" fillId="0" borderId="11" xfId="1" applyBorder="1" applyAlignment="1" applyProtection="1"/>
    <xf numFmtId="0" fontId="9" fillId="0" borderId="0" xfId="0" applyFont="1"/>
    <xf numFmtId="0" fontId="15" fillId="0" borderId="0" xfId="0" applyFont="1" applyBorder="1" applyProtection="1">
      <protection locked="0"/>
    </xf>
    <xf numFmtId="0" fontId="7" fillId="0" borderId="0" xfId="1" applyBorder="1" applyAlignment="1" applyProtection="1"/>
    <xf numFmtId="0" fontId="15" fillId="0" borderId="12" xfId="0" applyFont="1" applyBorder="1" applyProtection="1">
      <protection locked="0"/>
    </xf>
    <xf numFmtId="0" fontId="9" fillId="7" borderId="9" xfId="0" applyFont="1" applyFill="1" applyBorder="1" applyProtection="1">
      <protection locked="0"/>
    </xf>
    <xf numFmtId="0" fontId="19" fillId="0" borderId="0" xfId="1" applyFont="1" applyAlignment="1" applyProtection="1"/>
    <xf numFmtId="0" fontId="19" fillId="0" borderId="0" xfId="1" applyFont="1" applyAlignment="1" applyProtection="1">
      <protection locked="0"/>
    </xf>
    <xf numFmtId="0" fontId="19" fillId="0" borderId="12" xfId="1" applyFont="1" applyBorder="1" applyAlignment="1" applyProtection="1"/>
    <xf numFmtId="0" fontId="7" fillId="0" borderId="0" xfId="1" applyBorder="1" applyAlignment="1" applyProtection="1"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20" fillId="4" borderId="9" xfId="0" applyFont="1" applyFill="1" applyBorder="1" applyProtection="1">
      <protection locked="0"/>
    </xf>
    <xf numFmtId="0" fontId="19" fillId="0" borderId="12" xfId="1" applyFont="1" applyBorder="1" applyAlignment="1" applyProtection="1">
      <protection locked="0"/>
    </xf>
    <xf numFmtId="0" fontId="0" fillId="0" borderId="12" xfId="0" applyBorder="1" applyProtection="1">
      <protection locked="0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18" fillId="0" borderId="2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/>
    </xf>
    <xf numFmtId="4" fontId="13" fillId="0" borderId="0" xfId="0" applyNumberFormat="1" applyFont="1" applyBorder="1" applyAlignment="1" applyProtection="1">
      <alignment horizontal="right" vertical="center" wrapText="1"/>
    </xf>
    <xf numFmtId="0" fontId="21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right"/>
    </xf>
    <xf numFmtId="0" fontId="2" fillId="0" borderId="3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0" fontId="2" fillId="0" borderId="0" xfId="0" quotePrefix="1" applyFont="1" applyAlignment="1" applyProtection="1">
      <alignment horizontal="right"/>
    </xf>
    <xf numFmtId="0" fontId="2" fillId="8" borderId="10" xfId="0" applyFont="1" applyFill="1" applyBorder="1" applyAlignment="1" applyProtection="1">
      <protection locked="0"/>
    </xf>
    <xf numFmtId="4" fontId="4" fillId="8" borderId="8" xfId="0" applyNumberFormat="1" applyFont="1" applyFill="1" applyBorder="1" applyAlignment="1" applyProtection="1">
      <alignment horizontal="right"/>
      <protection locked="0"/>
    </xf>
    <xf numFmtId="2" fontId="2" fillId="0" borderId="0" xfId="0" applyNumberFormat="1" applyFont="1" applyProtection="1"/>
    <xf numFmtId="0" fontId="4" fillId="8" borderId="10" xfId="0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2" fontId="14" fillId="0" borderId="0" xfId="0" applyNumberFormat="1" applyFont="1" applyBorder="1" applyAlignment="1" applyProtection="1">
      <alignment horizontal="right"/>
    </xf>
    <xf numFmtId="0" fontId="22" fillId="0" borderId="0" xfId="0" applyFont="1" applyFill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right"/>
    </xf>
    <xf numFmtId="167" fontId="5" fillId="0" borderId="0" xfId="0" applyNumberFormat="1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" fontId="14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/>
    <xf numFmtId="0" fontId="9" fillId="0" borderId="0" xfId="0" applyFont="1" applyFill="1" applyAlignment="1" applyProtection="1"/>
    <xf numFmtId="165" fontId="2" fillId="0" borderId="0" xfId="0" applyNumberFormat="1" applyFont="1" applyFill="1" applyAlignment="1" applyProtection="1"/>
    <xf numFmtId="0" fontId="4" fillId="8" borderId="1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center"/>
    </xf>
    <xf numFmtId="0" fontId="24" fillId="0" borderId="0" xfId="0" applyFont="1" applyAlignment="1" applyProtection="1">
      <alignment horizontal="right" vertical="center"/>
    </xf>
    <xf numFmtId="0" fontId="23" fillId="0" borderId="0" xfId="0" applyFont="1" applyProtection="1"/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/>
      <protection locked="0"/>
    </xf>
    <xf numFmtId="166" fontId="2" fillId="0" borderId="0" xfId="0" applyNumberFormat="1" applyFont="1" applyFill="1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2" fontId="1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22" fillId="0" borderId="0" xfId="0" applyFont="1" applyFill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right"/>
    </xf>
    <xf numFmtId="167" fontId="5" fillId="0" borderId="0" xfId="0" applyNumberFormat="1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4" fontId="14" fillId="0" borderId="0" xfId="0" applyNumberFormat="1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top" wrapText="1"/>
    </xf>
    <xf numFmtId="0" fontId="18" fillId="0" borderId="8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2" fillId="8" borderId="0" xfId="0" applyFont="1" applyFill="1" applyProtection="1">
      <protection locked="0"/>
    </xf>
    <xf numFmtId="0" fontId="18" fillId="0" borderId="0" xfId="0" applyFont="1" applyBorder="1" applyAlignment="1" applyProtection="1">
      <alignment horizontal="center" wrapText="1"/>
    </xf>
    <xf numFmtId="2" fontId="14" fillId="0" borderId="0" xfId="0" applyNumberFormat="1" applyFont="1" applyBorder="1" applyAlignment="1" applyProtection="1">
      <alignment horizontal="right"/>
    </xf>
    <xf numFmtId="0" fontId="7" fillId="0" borderId="12" xfId="1" applyFont="1" applyBorder="1" applyAlignment="1" applyProtection="1"/>
    <xf numFmtId="0" fontId="1" fillId="0" borderId="0" xfId="0" applyFont="1" applyAlignment="1" applyProtection="1">
      <alignment horizontal="center"/>
      <protection locked="0"/>
    </xf>
    <xf numFmtId="0" fontId="1" fillId="7" borderId="9" xfId="0" applyFont="1" applyFill="1" applyBorder="1" applyProtection="1">
      <protection locked="0"/>
    </xf>
    <xf numFmtId="2" fontId="14" fillId="0" borderId="0" xfId="0" applyNumberFormat="1" applyFont="1" applyBorder="1" applyAlignment="1" applyProtection="1">
      <alignment horizontal="right"/>
    </xf>
    <xf numFmtId="4" fontId="14" fillId="0" borderId="0" xfId="0" applyNumberFormat="1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wrapText="1"/>
    </xf>
    <xf numFmtId="2" fontId="14" fillId="0" borderId="0" xfId="0" applyNumberFormat="1" applyFont="1" applyBorder="1" applyAlignment="1" applyProtection="1">
      <alignment horizontal="right"/>
    </xf>
    <xf numFmtId="4" fontId="14" fillId="0" borderId="0" xfId="0" applyNumberFormat="1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18" fillId="0" borderId="0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2" fontId="14" fillId="0" borderId="0" xfId="0" applyNumberFormat="1" applyFont="1" applyBorder="1" applyAlignment="1" applyProtection="1">
      <alignment horizontal="right"/>
    </xf>
    <xf numFmtId="4" fontId="14" fillId="0" borderId="0" xfId="0" applyNumberFormat="1" applyFont="1" applyBorder="1" applyAlignment="1" applyProtection="1">
      <alignment horizontal="right" vertical="center"/>
    </xf>
    <xf numFmtId="0" fontId="22" fillId="0" borderId="0" xfId="0" applyFont="1" applyFill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right"/>
    </xf>
    <xf numFmtId="167" fontId="5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8" fillId="2" borderId="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4" borderId="9" xfId="0" applyFont="1" applyFill="1" applyBorder="1" applyProtection="1">
      <protection locked="0"/>
    </xf>
    <xf numFmtId="0" fontId="2" fillId="8" borderId="0" xfId="0" applyFont="1" applyFill="1" applyAlignment="1" applyProtection="1">
      <alignment vertical="top"/>
      <protection locked="0"/>
    </xf>
    <xf numFmtId="0" fontId="2" fillId="0" borderId="8" xfId="0" applyFon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</xf>
    <xf numFmtId="0" fontId="7" fillId="0" borderId="12" xfId="1" applyBorder="1" applyAlignment="1" applyProtection="1">
      <protection locked="0"/>
    </xf>
    <xf numFmtId="0" fontId="26" fillId="0" borderId="0" xfId="0" applyFont="1" applyBorder="1" applyAlignment="1" applyProtection="1">
      <alignment horizontal="center" wrapText="1"/>
    </xf>
    <xf numFmtId="0" fontId="21" fillId="0" borderId="0" xfId="0" applyFont="1" applyProtection="1"/>
    <xf numFmtId="0" fontId="2" fillId="8" borderId="16" xfId="0" applyFont="1" applyFill="1" applyBorder="1" applyAlignment="1" applyProtection="1">
      <protection locked="0"/>
    </xf>
    <xf numFmtId="0" fontId="2" fillId="0" borderId="16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</xf>
    <xf numFmtId="0" fontId="1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" fillId="7" borderId="0" xfId="0" applyFont="1" applyFill="1" applyBorder="1" applyAlignment="1" applyProtection="1">
      <alignment horizontal="left"/>
      <protection locked="0"/>
    </xf>
    <xf numFmtId="0" fontId="2" fillId="7" borderId="0" xfId="0" applyFont="1" applyFill="1" applyBorder="1" applyProtection="1">
      <protection locked="0"/>
    </xf>
    <xf numFmtId="0" fontId="1" fillId="7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7" fillId="0" borderId="0" xfId="1" applyFont="1" applyAlignment="1" applyProtection="1">
      <protection locked="0"/>
    </xf>
    <xf numFmtId="0" fontId="2" fillId="10" borderId="9" xfId="0" applyFont="1" applyFill="1" applyBorder="1" applyProtection="1">
      <protection locked="0"/>
    </xf>
    <xf numFmtId="0" fontId="0" fillId="0" borderId="0" xfId="0" applyFill="1"/>
    <xf numFmtId="0" fontId="2" fillId="0" borderId="0" xfId="0" applyFont="1" applyFill="1" applyAlignment="1" applyProtection="1">
      <alignment horizontal="left"/>
    </xf>
    <xf numFmtId="0" fontId="2" fillId="8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8" borderId="0" xfId="0" applyFont="1" applyFill="1" applyBorder="1" applyAlignment="1" applyProtection="1">
      <alignment horizontal="left"/>
    </xf>
    <xf numFmtId="0" fontId="2" fillId="8" borderId="0" xfId="0" applyFont="1" applyFill="1" applyAlignment="1">
      <alignment horizontal="left"/>
    </xf>
    <xf numFmtId="0" fontId="1" fillId="0" borderId="0" xfId="0" applyFont="1" applyFill="1"/>
    <xf numFmtId="0" fontId="2" fillId="8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1" fillId="8" borderId="0" xfId="0" applyFont="1" applyFill="1" applyAlignment="1" applyProtection="1">
      <protection locked="0"/>
    </xf>
    <xf numFmtId="0" fontId="1" fillId="8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5" fillId="0" borderId="0" xfId="0" applyFont="1" applyAlignment="1" applyProtection="1">
      <alignment horizontal="left" wrapText="1"/>
    </xf>
    <xf numFmtId="0" fontId="18" fillId="0" borderId="0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left"/>
    </xf>
    <xf numFmtId="0" fontId="2" fillId="8" borderId="16" xfId="0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justify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quotePrefix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8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justify"/>
    </xf>
    <xf numFmtId="4" fontId="14" fillId="0" borderId="0" xfId="0" applyNumberFormat="1" applyFont="1" applyBorder="1" applyAlignment="1" applyProtection="1">
      <alignment horizontal="right" vertical="center"/>
    </xf>
    <xf numFmtId="2" fontId="14" fillId="0" borderId="0" xfId="0" applyNumberFormat="1" applyFont="1" applyBorder="1" applyAlignment="1" applyProtection="1">
      <alignment horizontal="right"/>
    </xf>
    <xf numFmtId="4" fontId="13" fillId="0" borderId="7" xfId="0" applyNumberFormat="1" applyFont="1" applyBorder="1" applyAlignment="1" applyProtection="1">
      <alignment horizontal="right" vertical="center" wrapText="1"/>
    </xf>
    <xf numFmtId="4" fontId="13" fillId="0" borderId="6" xfId="0" applyNumberFormat="1" applyFont="1" applyBorder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/>
    </xf>
    <xf numFmtId="49" fontId="2" fillId="8" borderId="15" xfId="0" applyNumberFormat="1" applyFont="1" applyFill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right" vertical="center" wrapText="1"/>
    </xf>
    <xf numFmtId="4" fontId="5" fillId="8" borderId="13" xfId="0" applyNumberFormat="1" applyFont="1" applyFill="1" applyBorder="1" applyAlignment="1" applyProtection="1">
      <alignment horizontal="right"/>
    </xf>
    <xf numFmtId="4" fontId="5" fillId="8" borderId="14" xfId="0" applyNumberFormat="1" applyFont="1" applyFill="1" applyBorder="1" applyAlignment="1" applyProtection="1">
      <alignment horizontal="right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8" borderId="0" xfId="0" applyNumberFormat="1" applyFont="1" applyFill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4" fontId="4" fillId="8" borderId="13" xfId="0" applyNumberFormat="1" applyFont="1" applyFill="1" applyBorder="1" applyAlignment="1" applyProtection="1">
      <alignment horizontal="right" vertical="center"/>
      <protection locked="0"/>
    </xf>
    <xf numFmtId="4" fontId="4" fillId="8" borderId="14" xfId="0" applyNumberFormat="1" applyFont="1" applyFill="1" applyBorder="1" applyAlignment="1" applyProtection="1">
      <alignment horizontal="right" vertical="center"/>
      <protection locked="0"/>
    </xf>
    <xf numFmtId="0" fontId="2" fillId="8" borderId="10" xfId="0" applyFont="1" applyFill="1" applyBorder="1" applyAlignment="1" applyProtection="1">
      <alignment horizontal="left"/>
      <protection locked="0"/>
    </xf>
    <xf numFmtId="0" fontId="4" fillId="8" borderId="10" xfId="0" applyFont="1" applyFill="1" applyBorder="1" applyAlignment="1" applyProtection="1">
      <alignment horizontal="left"/>
      <protection locked="0"/>
    </xf>
    <xf numFmtId="0" fontId="22" fillId="0" borderId="0" xfId="0" applyFont="1" applyFill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right"/>
    </xf>
    <xf numFmtId="167" fontId="5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165" fontId="2" fillId="8" borderId="0" xfId="0" applyNumberFormat="1" applyFont="1" applyFill="1" applyAlignment="1" applyProtection="1">
      <alignment horizontal="left"/>
      <protection locked="0"/>
    </xf>
    <xf numFmtId="49" fontId="2" fillId="8" borderId="0" xfId="0" applyNumberFormat="1" applyFont="1" applyFill="1" applyAlignment="1" applyProtection="1">
      <alignment horizontal="left" wrapText="1"/>
      <protection locked="0"/>
    </xf>
    <xf numFmtId="49" fontId="2" fillId="8" borderId="0" xfId="0" quotePrefix="1" applyNumberFormat="1" applyFont="1" applyFill="1" applyAlignment="1" applyProtection="1">
      <alignment horizontal="left" wrapText="1"/>
      <protection locked="0"/>
    </xf>
    <xf numFmtId="49" fontId="2" fillId="8" borderId="10" xfId="0" applyNumberFormat="1" applyFont="1" applyFill="1" applyBorder="1" applyAlignment="1" applyProtection="1">
      <alignment horizontal="left"/>
      <protection locked="0"/>
    </xf>
    <xf numFmtId="49" fontId="4" fillId="8" borderId="10" xfId="0" applyNumberFormat="1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right"/>
    </xf>
    <xf numFmtId="0" fontId="3" fillId="8" borderId="0" xfId="0" applyFont="1" applyFill="1" applyAlignment="1" applyProtection="1">
      <alignment horizontal="left"/>
      <protection locked="0"/>
    </xf>
    <xf numFmtId="2" fontId="14" fillId="0" borderId="7" xfId="0" applyNumberFormat="1" applyFont="1" applyBorder="1" applyAlignment="1" applyProtection="1">
      <alignment horizontal="right"/>
    </xf>
    <xf numFmtId="2" fontId="14" fillId="0" borderId="6" xfId="0" applyNumberFormat="1" applyFont="1" applyBorder="1" applyAlignment="1" applyProtection="1">
      <alignment horizontal="right"/>
    </xf>
    <xf numFmtId="4" fontId="14" fillId="0" borderId="4" xfId="0" applyNumberFormat="1" applyFont="1" applyBorder="1" applyAlignment="1" applyProtection="1">
      <alignment horizontal="right" vertical="center"/>
    </xf>
    <xf numFmtId="4" fontId="14" fillId="0" borderId="5" xfId="0" applyNumberFormat="1" applyFont="1" applyBorder="1" applyAlignment="1" applyProtection="1">
      <alignment horizontal="right" vertical="center"/>
    </xf>
    <xf numFmtId="4" fontId="4" fillId="8" borderId="4" xfId="0" applyNumberFormat="1" applyFont="1" applyFill="1" applyBorder="1" applyAlignment="1" applyProtection="1">
      <alignment horizontal="right"/>
      <protection locked="0"/>
    </xf>
    <xf numFmtId="4" fontId="4" fillId="8" borderId="5" xfId="0" applyNumberFormat="1" applyFont="1" applyFill="1" applyBorder="1" applyAlignment="1" applyProtection="1">
      <alignment horizontal="right"/>
      <protection locked="0"/>
    </xf>
    <xf numFmtId="4" fontId="13" fillId="0" borderId="4" xfId="0" applyNumberFormat="1" applyFont="1" applyBorder="1" applyAlignment="1" applyProtection="1">
      <alignment horizontal="right" vertical="center"/>
    </xf>
    <xf numFmtId="4" fontId="13" fillId="0" borderId="5" xfId="0" applyNumberFormat="1" applyFont="1" applyBorder="1" applyAlignment="1" applyProtection="1">
      <alignment horizontal="right" vertical="center"/>
    </xf>
    <xf numFmtId="2" fontId="14" fillId="0" borderId="4" xfId="0" applyNumberFormat="1" applyFont="1" applyBorder="1" applyAlignment="1" applyProtection="1">
      <alignment horizontal="right"/>
    </xf>
    <xf numFmtId="2" fontId="14" fillId="0" borderId="5" xfId="0" applyNumberFormat="1" applyFont="1" applyBorder="1" applyAlignment="1" applyProtection="1">
      <alignment horizontal="right"/>
    </xf>
    <xf numFmtId="2" fontId="14" fillId="0" borderId="8" xfId="0" applyNumberFormat="1" applyFont="1" applyBorder="1" applyAlignment="1" applyProtection="1">
      <alignment horizontal="right"/>
    </xf>
    <xf numFmtId="0" fontId="1" fillId="8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2" fillId="8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2" fillId="8" borderId="0" xfId="0" applyFont="1" applyFill="1" applyAlignment="1" applyProtection="1">
      <alignment horizontal="center" vertical="top"/>
      <protection locked="0"/>
    </xf>
    <xf numFmtId="0" fontId="2" fillId="0" borderId="8" xfId="0" applyFont="1" applyFill="1" applyBorder="1" applyAlignment="1" applyProtection="1">
      <alignment horizontal="center" vertical="top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27" fillId="0" borderId="0" xfId="0" applyFont="1" applyAlignment="1" applyProtection="1">
      <alignment horizontal="center" wrapText="1"/>
      <protection locked="0"/>
    </xf>
  </cellXfs>
  <cellStyles count="2">
    <cellStyle name="Lien hypertexte" xfId="1" builtinId="8"/>
    <cellStyle name="Normal" xfId="0" builtinId="0"/>
  </cellStyles>
  <dxfs count="2"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0" dropStyle="combo" dx="16" fmlaLink="'Combinaisons CHUV'!$B$3" fmlaRange="'Combinaisons CHUV'!$B$164:$B$235" noThreeD="1" sel="1" val="0"/>
</file>

<file path=xl/ctrlProps/ctrlProp2.xml><?xml version="1.0" encoding="utf-8"?>
<formControlPr xmlns="http://schemas.microsoft.com/office/spreadsheetml/2009/9/main" objectType="Drop" dropLines="7" dropStyle="combo" dx="16" fmlaRange="'Combinaisons CHUV'!$G$170:$G$177" noThreeD="1" sel="4" val="0"/>
</file>

<file path=xl/ctrlProps/ctrlProp3.xml><?xml version="1.0" encoding="utf-8"?>
<formControlPr xmlns="http://schemas.microsoft.com/office/spreadsheetml/2009/9/main" objectType="Drop" dropLines="10" dropStyle="combo" dx="16" fmlaLink="'Combinaisons CHUV'!$B$3" fmlaRange="'Combinaisons CHUV'!$B$164:$B$235" noThreeD="1" sel="1" val="0"/>
</file>

<file path=xl/ctrlProps/ctrlProp4.xml><?xml version="1.0" encoding="utf-8"?>
<formControlPr xmlns="http://schemas.microsoft.com/office/spreadsheetml/2009/9/main" objectType="Drop" dropLines="7" dropStyle="combo" dx="16" fmlaRange="'Combinaisons CHUV'!$G$170:$G$177" noThreeD="1" sel="1" val="0"/>
</file>

<file path=xl/ctrlProps/ctrlProp5.xml><?xml version="1.0" encoding="utf-8"?>
<formControlPr xmlns="http://schemas.microsoft.com/office/spreadsheetml/2009/9/main" objectType="Drop" dropLines="7" dropStyle="combo" dx="16" fmlaRange="'Combinaisons CHUV'!$G$170:$G$177" noThreeD="1" sel="4" val="0"/>
</file>

<file path=xl/ctrlProps/ctrlProp6.xml><?xml version="1.0" encoding="utf-8"?>
<formControlPr xmlns="http://schemas.microsoft.com/office/spreadsheetml/2009/9/main" objectType="Drop" dropLines="10" dropStyle="combo" dx="16" fmlaLink="'Combinaisons VD'!$B$3" fmlaRange="'Combinaisons VD'!$B$66:$B$118" noThreeD="1" sel="10" val="9"/>
</file>

<file path=xl/ctrlProps/ctrlProp7.xml><?xml version="1.0" encoding="utf-8"?>
<formControlPr xmlns="http://schemas.microsoft.com/office/spreadsheetml/2009/9/main" objectType="Drop" dropLines="7" dropStyle="combo" dx="16" fmlaRange="'Combinaisons CHUV'!$G$171:$G$177" noThreeD="1" sel="1" val="0"/>
</file>

<file path=xl/ctrlProps/ctrlProp8.xml><?xml version="1.0" encoding="utf-8"?>
<formControlPr xmlns="http://schemas.microsoft.com/office/spreadsheetml/2009/9/main" objectType="Drop" dropLines="7" dropStyle="combo" dx="16" fmlaRange="'Combinaisons CHUV'!$G$170:$G$177" noThreeD="1" sel="1" val="0"/>
</file>

<file path=xl/ctrlProps/ctrlProp9.xml><?xml version="1.0" encoding="utf-8"?>
<formControlPr xmlns="http://schemas.microsoft.com/office/spreadsheetml/2009/9/main" objectType="Drop" dropLines="10" dropStyle="combo" dx="16" fmlaLink="'Combinaisons MndtR'!$B$39" fmlaRange="'Combinaisons MndtR'!$B$39:$B$102090" noThreeD="1" sel="3" val="2"/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38100</xdr:rowOff>
        </xdr:from>
        <xdr:to>
          <xdr:col>10</xdr:col>
          <xdr:colOff>323850</xdr:colOff>
          <xdr:row>11</xdr:row>
          <xdr:rowOff>152400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47625</xdr:rowOff>
        </xdr:from>
        <xdr:to>
          <xdr:col>20</xdr:col>
          <xdr:colOff>657225</xdr:colOff>
          <xdr:row>48</xdr:row>
          <xdr:rowOff>38100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13</xdr:col>
      <xdr:colOff>419099</xdr:colOff>
      <xdr:row>9</xdr:row>
      <xdr:rowOff>142875</xdr:rowOff>
    </xdr:from>
    <xdr:to>
      <xdr:col>20</xdr:col>
      <xdr:colOff>133350</xdr:colOff>
      <xdr:row>12</xdr:row>
      <xdr:rowOff>57150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57649" y="1362075"/>
          <a:ext cx="1847851" cy="323850"/>
        </a:xfrm>
        <a:prstGeom prst="wedgeRoundRectCallout">
          <a:avLst>
            <a:gd name="adj1" fmla="val -86225"/>
            <a:gd name="adj2" fmla="val 4407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200"/>
            <a:t> Choisir le chef de projet</a:t>
          </a:r>
        </a:p>
      </xdr:txBody>
    </xdr:sp>
    <xdr:clientData fPrintsWithSheet="0"/>
  </xdr:twoCellAnchor>
  <xdr:twoCellAnchor>
    <xdr:from>
      <xdr:col>2</xdr:col>
      <xdr:colOff>142875</xdr:colOff>
      <xdr:row>3</xdr:row>
      <xdr:rowOff>28574</xdr:rowOff>
    </xdr:from>
    <xdr:to>
      <xdr:col>10</xdr:col>
      <xdr:colOff>38100</xdr:colOff>
      <xdr:row>8</xdr:row>
      <xdr:rowOff>9524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47725" y="371474"/>
          <a:ext cx="2200275" cy="695325"/>
        </a:xfrm>
        <a:prstGeom prst="wedgeRoundRectCallout">
          <a:avLst>
            <a:gd name="adj1" fmla="val 75240"/>
            <a:gd name="adj2" fmla="val 25479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200"/>
            <a:t> Remplir</a:t>
          </a:r>
          <a:r>
            <a:rPr lang="fr-CH" sz="1200" baseline="0"/>
            <a:t> tous les champs bleus selon le Bon Filemaker ou/et  l'offre</a:t>
          </a:r>
          <a:endParaRPr lang="fr-CH" sz="1200"/>
        </a:p>
      </xdr:txBody>
    </xdr:sp>
    <xdr:clientData fPrintsWithSheet="0"/>
  </xdr:twoCellAnchor>
  <xdr:twoCellAnchor>
    <xdr:from>
      <xdr:col>3</xdr:col>
      <xdr:colOff>1</xdr:colOff>
      <xdr:row>113</xdr:row>
      <xdr:rowOff>19051</xdr:rowOff>
    </xdr:from>
    <xdr:to>
      <xdr:col>19</xdr:col>
      <xdr:colOff>95250</xdr:colOff>
      <xdr:row>119</xdr:row>
      <xdr:rowOff>85725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85851" y="17145001"/>
          <a:ext cx="4600574" cy="1038224"/>
        </a:xfrm>
        <a:prstGeom prst="wedgeRoundRectCallout">
          <a:avLst>
            <a:gd name="adj1" fmla="val -6014"/>
            <a:gd name="adj2" fmla="val -121684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fr-CH" sz="1200"/>
            <a:t> Vérifier les noms des signataires selon les compétences financières. La macro étant selon la chaine hiérarchique, il faut corriger</a:t>
          </a:r>
          <a:r>
            <a:rPr lang="fr-CH" sz="1200" baseline="0"/>
            <a:t> manuellement  si les équipes ont été mélangées.                                    </a:t>
          </a:r>
          <a:r>
            <a:rPr lang="fr-CH" sz="1200" b="1" baseline="0">
              <a:solidFill>
                <a:srgbClr val="FFFF00"/>
              </a:solidFill>
            </a:rPr>
            <a:t>                                                                                                                            N+1 = SUP du CDP                                                                                          </a:t>
          </a:r>
          <a:r>
            <a:rPr lang="fr-CH" sz="800" baseline="0"/>
            <a:t>D-K-S 108 et 109 sont déverrouillées</a:t>
          </a:r>
          <a:endParaRPr lang="fr-CH" sz="800"/>
        </a:p>
      </xdr:txBody>
    </xdr:sp>
    <xdr:clientData fPrintsWithSheet="0"/>
  </xdr:twoCellAnchor>
  <xdr:twoCellAnchor>
    <xdr:from>
      <xdr:col>14</xdr:col>
      <xdr:colOff>323850</xdr:colOff>
      <xdr:row>49</xdr:row>
      <xdr:rowOff>85725</xdr:rowOff>
    </xdr:from>
    <xdr:to>
      <xdr:col>20</xdr:col>
      <xdr:colOff>200026</xdr:colOff>
      <xdr:row>52</xdr:row>
      <xdr:rowOff>95250</xdr:rowOff>
    </xdr:to>
    <xdr:sp macro="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91050" y="7124700"/>
          <a:ext cx="1381126" cy="409575"/>
        </a:xfrm>
        <a:prstGeom prst="wedgeRoundRectCallout">
          <a:avLst>
            <a:gd name="adj1" fmla="val 67711"/>
            <a:gd name="adj2" fmla="val -94059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CH" sz="1200"/>
            <a:t> </a:t>
          </a:r>
          <a:r>
            <a:rPr lang="fr-CH" sz="1000"/>
            <a:t>Choisir selon données du bon ou de l'offre</a:t>
          </a:r>
        </a:p>
      </xdr:txBody>
    </xdr:sp>
    <xdr:clientData fPrintsWithSheet="0"/>
  </xdr:twoCellAnchor>
  <xdr:twoCellAnchor>
    <xdr:from>
      <xdr:col>3</xdr:col>
      <xdr:colOff>295275</xdr:colOff>
      <xdr:row>14</xdr:row>
      <xdr:rowOff>133351</xdr:rowOff>
    </xdr:from>
    <xdr:to>
      <xdr:col>20</xdr:col>
      <xdr:colOff>76200</xdr:colOff>
      <xdr:row>29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E838782-0D94-D5F0-9872-F418A2855AEC}"/>
            </a:ext>
          </a:extLst>
        </xdr:cNvPr>
        <xdr:cNvSpPr txBox="1"/>
      </xdr:nvSpPr>
      <xdr:spPr>
        <a:xfrm>
          <a:off x="1381125" y="2085976"/>
          <a:ext cx="4467225" cy="2209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2000"/>
            <a:t>Je ne remplis pas ce modèle et le prend à partir des raccourcis Vdoc :-)</a:t>
          </a:r>
        </a:p>
        <a:p>
          <a:r>
            <a:rPr lang="fr-CH" sz="2000"/>
            <a:t>merci </a:t>
          </a:r>
        </a:p>
        <a:p>
          <a:r>
            <a:rPr lang="fr-CH" sz="2000"/>
            <a:t>Ce modèle est destiné</a:t>
          </a:r>
          <a:r>
            <a:rPr lang="fr-CH" sz="2000" baseline="0"/>
            <a:t> au site internet et chargement dans Vdoc.</a:t>
          </a:r>
          <a:endParaRPr lang="fr-CH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38100</xdr:rowOff>
        </xdr:from>
        <xdr:to>
          <xdr:col>10</xdr:col>
          <xdr:colOff>180975</xdr:colOff>
          <xdr:row>11</xdr:row>
          <xdr:rowOff>152400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1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47</xdr:row>
          <xdr:rowOff>57150</xdr:rowOff>
        </xdr:from>
        <xdr:to>
          <xdr:col>20</xdr:col>
          <xdr:colOff>704850</xdr:colOff>
          <xdr:row>48</xdr:row>
          <xdr:rowOff>38100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1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0</xdr:colOff>
      <xdr:row>3</xdr:row>
      <xdr:rowOff>38100</xdr:rowOff>
    </xdr:from>
    <xdr:to>
      <xdr:col>9</xdr:col>
      <xdr:colOff>247650</xdr:colOff>
      <xdr:row>8</xdr:row>
      <xdr:rowOff>19050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04850" y="381000"/>
          <a:ext cx="2200275" cy="695325"/>
        </a:xfrm>
        <a:prstGeom prst="wedgeRoundRectCallout">
          <a:avLst>
            <a:gd name="adj1" fmla="val 75240"/>
            <a:gd name="adj2" fmla="val 25479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200"/>
            <a:t> Remplir</a:t>
          </a:r>
          <a:r>
            <a:rPr lang="fr-CH" sz="1200" baseline="0"/>
            <a:t> tous les champs bleus selon le Bon Filemaker ou/et  l'offre</a:t>
          </a:r>
          <a:endParaRPr lang="fr-CH" sz="1200"/>
        </a:p>
      </xdr:txBody>
    </xdr:sp>
    <xdr:clientData fPrintsWithSheet="0"/>
  </xdr:twoCellAnchor>
  <xdr:twoCellAnchor>
    <xdr:from>
      <xdr:col>13</xdr:col>
      <xdr:colOff>276223</xdr:colOff>
      <xdr:row>9</xdr:row>
      <xdr:rowOff>123825</xdr:rowOff>
    </xdr:from>
    <xdr:to>
      <xdr:col>19</xdr:col>
      <xdr:colOff>171449</xdr:colOff>
      <xdr:row>12</xdr:row>
      <xdr:rowOff>38100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62398" y="1343025"/>
          <a:ext cx="1847851" cy="323850"/>
        </a:xfrm>
        <a:prstGeom prst="wedgeRoundRectCallout">
          <a:avLst>
            <a:gd name="adj1" fmla="val -86225"/>
            <a:gd name="adj2" fmla="val 4407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200"/>
            <a:t> Choisir le chef de projet</a:t>
          </a:r>
        </a:p>
      </xdr:txBody>
    </xdr:sp>
    <xdr:clientData fPrintsWithSheet="0"/>
  </xdr:twoCellAnchor>
  <xdr:twoCellAnchor>
    <xdr:from>
      <xdr:col>4</xdr:col>
      <xdr:colOff>238125</xdr:colOff>
      <xdr:row>112</xdr:row>
      <xdr:rowOff>9525</xdr:rowOff>
    </xdr:from>
    <xdr:to>
      <xdr:col>20</xdr:col>
      <xdr:colOff>523874</xdr:colOff>
      <xdr:row>118</xdr:row>
      <xdr:rowOff>19050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743075" y="17059275"/>
          <a:ext cx="4600574" cy="981075"/>
        </a:xfrm>
        <a:prstGeom prst="wedgeRoundRectCallout">
          <a:avLst>
            <a:gd name="adj1" fmla="val -6014"/>
            <a:gd name="adj2" fmla="val -121684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fr-CH" sz="1200"/>
            <a:t> Vérifier les noms des signataires selon les compétences financières. La macro étant selon la chaine hiérarchique, il faut corriger</a:t>
          </a:r>
          <a:r>
            <a:rPr lang="fr-CH" sz="1200" baseline="0"/>
            <a:t> manuellement  si les équipes ont été mélangées.                                    </a:t>
          </a:r>
          <a:r>
            <a:rPr lang="fr-CH" sz="1200" b="1" baseline="0">
              <a:solidFill>
                <a:srgbClr val="FFFF00"/>
              </a:solidFill>
            </a:rPr>
            <a:t>Il doit dans tous les cas y avoir le TiFONDS                                              </a:t>
          </a:r>
          <a:r>
            <a:rPr lang="fr-CH" sz="800" baseline="0"/>
            <a:t>D-K-S 108 et 109 sont déverrouillées</a:t>
          </a:r>
          <a:endParaRPr lang="fr-CH" sz="800"/>
        </a:p>
      </xdr:txBody>
    </xdr:sp>
    <xdr:clientData fPrintsWithSheet="0"/>
  </xdr:twoCellAnchor>
  <xdr:twoCellAnchor>
    <xdr:from>
      <xdr:col>14</xdr:col>
      <xdr:colOff>180974</xdr:colOff>
      <xdr:row>49</xdr:row>
      <xdr:rowOff>28575</xdr:rowOff>
    </xdr:from>
    <xdr:to>
      <xdr:col>20</xdr:col>
      <xdr:colOff>57150</xdr:colOff>
      <xdr:row>52</xdr:row>
      <xdr:rowOff>38100</xdr:rowOff>
    </xdr:to>
    <xdr:sp macro="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95799" y="7105650"/>
          <a:ext cx="1381126" cy="409575"/>
        </a:xfrm>
        <a:prstGeom prst="wedgeRoundRectCallout">
          <a:avLst>
            <a:gd name="adj1" fmla="val 67711"/>
            <a:gd name="adj2" fmla="val -94059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CH" sz="1200"/>
            <a:t> </a:t>
          </a:r>
          <a:r>
            <a:rPr lang="fr-CH" sz="1000"/>
            <a:t>Choisir selon données du bon ou de l'offre</a:t>
          </a:r>
        </a:p>
      </xdr:txBody>
    </xdr:sp>
    <xdr:clientData fPrintsWithSheet="0"/>
  </xdr:twoCellAnchor>
  <xdr:twoCellAnchor>
    <xdr:from>
      <xdr:col>4</xdr:col>
      <xdr:colOff>38100</xdr:colOff>
      <xdr:row>13</xdr:row>
      <xdr:rowOff>57151</xdr:rowOff>
    </xdr:from>
    <xdr:to>
      <xdr:col>20</xdr:col>
      <xdr:colOff>180975</xdr:colOff>
      <xdr:row>24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CACD31D-E777-4FFB-B36B-59B771FBA680}"/>
            </a:ext>
          </a:extLst>
        </xdr:cNvPr>
        <xdr:cNvSpPr txBox="1"/>
      </xdr:nvSpPr>
      <xdr:spPr>
        <a:xfrm>
          <a:off x="1543050" y="1847851"/>
          <a:ext cx="4457700" cy="1743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2000"/>
            <a:t>Je ne remplis pas ce modèle et le prend à partir des raccourcis Vodc :-)</a:t>
          </a:r>
        </a:p>
        <a:p>
          <a:r>
            <a:rPr lang="fr-CH" sz="2000"/>
            <a:t>merci </a:t>
          </a:r>
        </a:p>
        <a:p>
          <a:r>
            <a:rPr lang="fr-CH" sz="2000"/>
            <a:t>Ce modèle est destiné</a:t>
          </a:r>
          <a:r>
            <a:rPr lang="fr-CH" sz="2000" baseline="0"/>
            <a:t> au site internet et chargement dans Vdoc.</a:t>
          </a:r>
          <a:endParaRPr lang="fr-CH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47</xdr:row>
          <xdr:rowOff>19050</xdr:rowOff>
        </xdr:from>
        <xdr:to>
          <xdr:col>20</xdr:col>
          <xdr:colOff>723900</xdr:colOff>
          <xdr:row>48</xdr:row>
          <xdr:rowOff>57150</xdr:rowOff>
        </xdr:to>
        <xdr:sp macro="" textlink="">
          <xdr:nvSpPr>
            <xdr:cNvPr id="29698" name="Drop Down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2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66675</xdr:rowOff>
        </xdr:from>
        <xdr:to>
          <xdr:col>10</xdr:col>
          <xdr:colOff>257175</xdr:colOff>
          <xdr:row>12</xdr:row>
          <xdr:rowOff>19050</xdr:rowOff>
        </xdr:to>
        <xdr:sp macro="" textlink="">
          <xdr:nvSpPr>
            <xdr:cNvPr id="29699" name="Drop Down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2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2</xdr:row>
      <xdr:rowOff>76200</xdr:rowOff>
    </xdr:from>
    <xdr:to>
      <xdr:col>9</xdr:col>
      <xdr:colOff>266700</xdr:colOff>
      <xdr:row>8</xdr:row>
      <xdr:rowOff>95250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4850" y="266700"/>
          <a:ext cx="2200275" cy="885825"/>
        </a:xfrm>
        <a:prstGeom prst="wedgeRoundRectCallout">
          <a:avLst>
            <a:gd name="adj1" fmla="val 75240"/>
            <a:gd name="adj2" fmla="val 25479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200"/>
            <a:t> Remplir</a:t>
          </a:r>
          <a:r>
            <a:rPr lang="fr-CH" sz="1200" baseline="0"/>
            <a:t> tous les champs bleus selon le Bon Filemaker ou/et  l'offre</a:t>
          </a:r>
          <a:endParaRPr lang="fr-CH" sz="1200"/>
        </a:p>
      </xdr:txBody>
    </xdr:sp>
    <xdr:clientData fPrintsWithSheet="0"/>
  </xdr:twoCellAnchor>
  <xdr:twoCellAnchor>
    <xdr:from>
      <xdr:col>13</xdr:col>
      <xdr:colOff>419098</xdr:colOff>
      <xdr:row>10</xdr:row>
      <xdr:rowOff>0</xdr:rowOff>
    </xdr:from>
    <xdr:to>
      <xdr:col>20</xdr:col>
      <xdr:colOff>161924</xdr:colOff>
      <xdr:row>12</xdr:row>
      <xdr:rowOff>76200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019548" y="1381125"/>
          <a:ext cx="1847851" cy="323850"/>
        </a:xfrm>
        <a:prstGeom prst="wedgeRoundRectCallout">
          <a:avLst>
            <a:gd name="adj1" fmla="val -86225"/>
            <a:gd name="adj2" fmla="val 4407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200"/>
            <a:t> Choisir le chef de projet</a:t>
          </a:r>
        </a:p>
      </xdr:txBody>
    </xdr:sp>
    <xdr:clientData fPrintsWithSheet="0"/>
  </xdr:twoCellAnchor>
  <xdr:twoCellAnchor>
    <xdr:from>
      <xdr:col>4</xdr:col>
      <xdr:colOff>238125</xdr:colOff>
      <xdr:row>115</xdr:row>
      <xdr:rowOff>66675</xdr:rowOff>
    </xdr:from>
    <xdr:to>
      <xdr:col>20</xdr:col>
      <xdr:colOff>638174</xdr:colOff>
      <xdr:row>121</xdr:row>
      <xdr:rowOff>76200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743075" y="17049750"/>
          <a:ext cx="4600574" cy="981075"/>
        </a:xfrm>
        <a:prstGeom prst="wedgeRoundRectCallout">
          <a:avLst>
            <a:gd name="adj1" fmla="val -23612"/>
            <a:gd name="adj2" fmla="val -112946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fr-CH" sz="1200"/>
            <a:t> Vérifier les noms des signataires selon les compétences financières. La macro étant selon la chaine hiérarchique, il faut corriger</a:t>
          </a:r>
          <a:r>
            <a:rPr lang="fr-CH" sz="1200" baseline="0"/>
            <a:t> manuellement  si les équipes ont été mélangées.                                    </a:t>
          </a:r>
          <a:r>
            <a:rPr lang="fr-CH" sz="1200" b="1" baseline="0">
              <a:solidFill>
                <a:srgbClr val="FFFF00"/>
              </a:solidFill>
            </a:rPr>
            <a:t>Il doit dans tous les cas y avoir le TiFONDS                                              </a:t>
          </a:r>
          <a:r>
            <a:rPr lang="fr-CH" sz="800" b="0" baseline="0">
              <a:solidFill>
                <a:schemeClr val="lt1"/>
              </a:solidFill>
            </a:rPr>
            <a:t>C</a:t>
          </a:r>
          <a:r>
            <a:rPr lang="fr-CH" sz="800" baseline="0"/>
            <a:t>-L-S 108 et 109 sont déverrouillées</a:t>
          </a:r>
          <a:endParaRPr lang="fr-CH" sz="800"/>
        </a:p>
      </xdr:txBody>
    </xdr:sp>
    <xdr:clientData fPrintsWithSheet="0"/>
  </xdr:twoCellAnchor>
  <xdr:twoCellAnchor>
    <xdr:from>
      <xdr:col>14</xdr:col>
      <xdr:colOff>352424</xdr:colOff>
      <xdr:row>50</xdr:row>
      <xdr:rowOff>66675</xdr:rowOff>
    </xdr:from>
    <xdr:to>
      <xdr:col>20</xdr:col>
      <xdr:colOff>228600</xdr:colOff>
      <xdr:row>53</xdr:row>
      <xdr:rowOff>76200</xdr:rowOff>
    </xdr:to>
    <xdr:sp macro="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552949" y="7143750"/>
          <a:ext cx="1381126" cy="409575"/>
        </a:xfrm>
        <a:prstGeom prst="wedgeRoundRectCallout">
          <a:avLst>
            <a:gd name="adj1" fmla="val 64263"/>
            <a:gd name="adj2" fmla="val -13126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CH" sz="1200"/>
            <a:t> </a:t>
          </a:r>
          <a:r>
            <a:rPr lang="fr-CH" sz="1000"/>
            <a:t>Choisir selon données du bon ou de l'offre</a:t>
          </a:r>
        </a:p>
      </xdr:txBody>
    </xdr:sp>
    <xdr:clientData fPrintsWithSheet="0"/>
  </xdr:twoCellAnchor>
  <xdr:twoCellAnchor>
    <xdr:from>
      <xdr:col>2</xdr:col>
      <xdr:colOff>323850</xdr:colOff>
      <xdr:row>10</xdr:row>
      <xdr:rowOff>66675</xdr:rowOff>
    </xdr:from>
    <xdr:to>
      <xdr:col>19</xdr:col>
      <xdr:colOff>57150</xdr:colOff>
      <xdr:row>23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7748602-DCC2-46DD-B165-E2CB84BC28C6}"/>
            </a:ext>
          </a:extLst>
        </xdr:cNvPr>
        <xdr:cNvSpPr txBox="1"/>
      </xdr:nvSpPr>
      <xdr:spPr>
        <a:xfrm>
          <a:off x="1028700" y="1447800"/>
          <a:ext cx="4552950" cy="1857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2000"/>
            <a:t>Je ne remplis pas ce modèle et le prend à partir des raccourcis Vodc :-)</a:t>
          </a:r>
        </a:p>
        <a:p>
          <a:r>
            <a:rPr lang="fr-CH" sz="2000"/>
            <a:t>merci </a:t>
          </a:r>
        </a:p>
        <a:p>
          <a:r>
            <a:rPr lang="fr-CH" sz="2000"/>
            <a:t>Ce modèle est destiné</a:t>
          </a:r>
          <a:r>
            <a:rPr lang="fr-CH" sz="2000" baseline="0"/>
            <a:t> au site internet et chargement dans Vdoc.</a:t>
          </a:r>
          <a:endParaRPr lang="fr-CH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50</xdr:row>
          <xdr:rowOff>9525</xdr:rowOff>
        </xdr:from>
        <xdr:to>
          <xdr:col>20</xdr:col>
          <xdr:colOff>733425</xdr:colOff>
          <xdr:row>51</xdr:row>
          <xdr:rowOff>57150</xdr:rowOff>
        </xdr:to>
        <xdr:sp macro="" textlink="">
          <xdr:nvSpPr>
            <xdr:cNvPr id="30722" name="Drop Down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3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47</xdr:row>
          <xdr:rowOff>19050</xdr:rowOff>
        </xdr:from>
        <xdr:to>
          <xdr:col>20</xdr:col>
          <xdr:colOff>885825</xdr:colOff>
          <xdr:row>48</xdr:row>
          <xdr:rowOff>57150</xdr:rowOff>
        </xdr:to>
        <xdr:sp macro="" textlink="">
          <xdr:nvSpPr>
            <xdr:cNvPr id="44033" name="Drop Down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5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66675</xdr:rowOff>
        </xdr:from>
        <xdr:to>
          <xdr:col>10</xdr:col>
          <xdr:colOff>276225</xdr:colOff>
          <xdr:row>12</xdr:row>
          <xdr:rowOff>19050</xdr:rowOff>
        </xdr:to>
        <xdr:sp macro="" textlink="">
          <xdr:nvSpPr>
            <xdr:cNvPr id="44034" name="Drop Down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5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3</xdr:col>
      <xdr:colOff>361950</xdr:colOff>
      <xdr:row>4</xdr:row>
      <xdr:rowOff>85725</xdr:rowOff>
    </xdr:from>
    <xdr:to>
      <xdr:col>9</xdr:col>
      <xdr:colOff>285750</xdr:colOff>
      <xdr:row>8</xdr:row>
      <xdr:rowOff>28575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419225" y="504825"/>
          <a:ext cx="1485900" cy="581025"/>
        </a:xfrm>
        <a:prstGeom prst="wedgeRoundRectCallout">
          <a:avLst>
            <a:gd name="adj1" fmla="val 91907"/>
            <a:gd name="adj2" fmla="val 38594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200"/>
            <a:t> Remplir</a:t>
          </a:r>
          <a:r>
            <a:rPr lang="fr-CH" sz="1200" baseline="0"/>
            <a:t> tous les champs bleus </a:t>
          </a:r>
          <a:endParaRPr lang="fr-CH" sz="1200"/>
        </a:p>
      </xdr:txBody>
    </xdr:sp>
    <xdr:clientData fPrintsWithSheet="0"/>
  </xdr:twoCellAnchor>
  <xdr:twoCellAnchor>
    <xdr:from>
      <xdr:col>15</xdr:col>
      <xdr:colOff>38099</xdr:colOff>
      <xdr:row>49</xdr:row>
      <xdr:rowOff>95250</xdr:rowOff>
    </xdr:from>
    <xdr:to>
      <xdr:col>20</xdr:col>
      <xdr:colOff>323850</xdr:colOff>
      <xdr:row>52</xdr:row>
      <xdr:rowOff>104775</xdr:rowOff>
    </xdr:to>
    <xdr:sp macro="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629149" y="7010400"/>
          <a:ext cx="1381126" cy="409575"/>
        </a:xfrm>
        <a:prstGeom prst="wedgeRoundRectCallout">
          <a:avLst>
            <a:gd name="adj1" fmla="val 67711"/>
            <a:gd name="adj2" fmla="val -94059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CH" sz="1200"/>
            <a:t> </a:t>
          </a:r>
          <a:r>
            <a:rPr lang="fr-CH" sz="1000"/>
            <a:t>Choisir selon données de l'offre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8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vmlDrawing" Target="../drawings/vmlDrawing10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Laurent.Tieche@chuv.ch%20/%20024%20424%2025%2025" TargetMode="External"/><Relationship Id="rId18" Type="http://schemas.openxmlformats.org/officeDocument/2006/relationships/hyperlink" Target="mailto:Loic.buyck@chuv.ch%20/%20021%20314%2054%2014" TargetMode="External"/><Relationship Id="rId26" Type="http://schemas.openxmlformats.org/officeDocument/2006/relationships/hyperlink" Target="mailto:Guy.Schori@chuv.ch%20/%20021%20314%2062%2075" TargetMode="External"/><Relationship Id="rId39" Type="http://schemas.openxmlformats.org/officeDocument/2006/relationships/hyperlink" Target="mailto:luis.melo-da-silva@chuv.ch%20/%20021%20314%2006%2096" TargetMode="External"/><Relationship Id="rId21" Type="http://schemas.openxmlformats.org/officeDocument/2006/relationships/hyperlink" Target="mailto:Koen.Soumillion@chuv.ch%20/%20021%20314%2062%2054" TargetMode="External"/><Relationship Id="rId34" Type="http://schemas.openxmlformats.org/officeDocument/2006/relationships/hyperlink" Target="mailto:marc.sittig@chuv.ch%20/%20021%20314%2059%2044" TargetMode="External"/><Relationship Id="rId42" Type="http://schemas.openxmlformats.org/officeDocument/2006/relationships/hyperlink" Target="mailto:kevin.nickl@chuv.ch%20/%20021%20314%2069%2033" TargetMode="External"/><Relationship Id="rId47" Type="http://schemas.openxmlformats.org/officeDocument/2006/relationships/hyperlink" Target="mailto:Frederic.jaquier@chuv.ch%20/%20021%20314%2001%2007" TargetMode="External"/><Relationship Id="rId50" Type="http://schemas.openxmlformats.org/officeDocument/2006/relationships/hyperlink" Target="mailto:Claire.montegudet@chuv.ch%20/%20021%20314%2062%2058" TargetMode="External"/><Relationship Id="rId7" Type="http://schemas.openxmlformats.org/officeDocument/2006/relationships/hyperlink" Target="mailto:Gerald.Golaz@chuv.ch%20/021%20314%2061%2072" TargetMode="External"/><Relationship Id="rId2" Type="http://schemas.openxmlformats.org/officeDocument/2006/relationships/hyperlink" Target="mailto:Claude-Alain.Duriaux@chuv.ch%20/%20079%20556%2027%2095" TargetMode="External"/><Relationship Id="rId16" Type="http://schemas.openxmlformats.org/officeDocument/2006/relationships/hyperlink" Target="mailto:Elise.Blanpain@chuv.ch%20/%20079%20556%2031%2057" TargetMode="External"/><Relationship Id="rId29" Type="http://schemas.openxmlformats.org/officeDocument/2006/relationships/hyperlink" Target="mailto:Ambroise.martin@chuv.ch%20/%20021%20314%2091%2090" TargetMode="External"/><Relationship Id="rId11" Type="http://schemas.openxmlformats.org/officeDocument/2006/relationships/hyperlink" Target="mailto:Gerard.Briquet@chuv.ch%20/%20021%20314%2062%2060" TargetMode="External"/><Relationship Id="rId24" Type="http://schemas.openxmlformats.org/officeDocument/2006/relationships/hyperlink" Target="mailto:Philippe.Hingray@chuv.ch%20/%20021%20314%2056%2008" TargetMode="External"/><Relationship Id="rId32" Type="http://schemas.openxmlformats.org/officeDocument/2006/relationships/hyperlink" Target="mailto:christophe.maasch@chuv.ch" TargetMode="External"/><Relationship Id="rId37" Type="http://schemas.openxmlformats.org/officeDocument/2006/relationships/hyperlink" Target="mailto:jose.garraza@chuv.ch%20/%20021%20314%2053%2006" TargetMode="External"/><Relationship Id="rId40" Type="http://schemas.openxmlformats.org/officeDocument/2006/relationships/hyperlink" Target="mailto:yann.ruef@chuv.ch%20/%20021%20314%2069%2032" TargetMode="External"/><Relationship Id="rId45" Type="http://schemas.openxmlformats.org/officeDocument/2006/relationships/hyperlink" Target="mailto:quentin.vissol@chuv.ch%20/%20021%20314%2069%2002" TargetMode="External"/><Relationship Id="rId53" Type="http://schemas.openxmlformats.org/officeDocument/2006/relationships/printerSettings" Target="../printerSettings/printerSettings7.bin"/><Relationship Id="rId5" Type="http://schemas.openxmlformats.org/officeDocument/2006/relationships/hyperlink" Target="mailto:Richard.Parisod@chuv.ch%20/%20021%20314%2063%2063" TargetMode="External"/><Relationship Id="rId10" Type="http://schemas.openxmlformats.org/officeDocument/2006/relationships/hyperlink" Target="mailto:Frederic.jaquier@chuv.ch%20/%20021%20314%2001%2007" TargetMode="External"/><Relationship Id="rId19" Type="http://schemas.openxmlformats.org/officeDocument/2006/relationships/hyperlink" Target="mailto:Olivier.Despres@chuv.ch%20/%20021%20314%2065%2028" TargetMode="External"/><Relationship Id="rId31" Type="http://schemas.openxmlformats.org/officeDocument/2006/relationships/hyperlink" Target="mailto:fred-kevin.court@chuv.ch/021%20314%2030%2041" TargetMode="External"/><Relationship Id="rId44" Type="http://schemas.openxmlformats.org/officeDocument/2006/relationships/hyperlink" Target="mailto:Pierre.Louison@chuv.ch%20/%20021%20314%2062%2052" TargetMode="External"/><Relationship Id="rId52" Type="http://schemas.openxmlformats.org/officeDocument/2006/relationships/hyperlink" Target="mailto:louis.sebille@chuv.ch%20/%20021%20314%2066%2055" TargetMode="External"/><Relationship Id="rId4" Type="http://schemas.openxmlformats.org/officeDocument/2006/relationships/hyperlink" Target="mailto:Jean-Daniel.Delisle@chuv.ch/021%20314%202327" TargetMode="External"/><Relationship Id="rId9" Type="http://schemas.openxmlformats.org/officeDocument/2006/relationships/hyperlink" Target="mailto:Didier.Renaud@chuv.ch%20/%20021%20314%2062%2079" TargetMode="External"/><Relationship Id="rId14" Type="http://schemas.openxmlformats.org/officeDocument/2006/relationships/hyperlink" Target="mailto:Fernando.Gonzalez@chuv.ch%20/%20021%20643%2064%2071" TargetMode="External"/><Relationship Id="rId22" Type="http://schemas.openxmlformats.org/officeDocument/2006/relationships/hyperlink" Target="mailto:Guillaume.Poirier@chuv.ch%20/%20021%20314%2061%2047" TargetMode="External"/><Relationship Id="rId27" Type="http://schemas.openxmlformats.org/officeDocument/2006/relationships/hyperlink" Target="mailto:Xavier.noel@chuv.ch%20/%20021%20314%2063%2050" TargetMode="External"/><Relationship Id="rId30" Type="http://schemas.openxmlformats.org/officeDocument/2006/relationships/hyperlink" Target="mailto:Yves.glanzmann@chuv.ch/021%20314%2061%2026" TargetMode="External"/><Relationship Id="rId35" Type="http://schemas.openxmlformats.org/officeDocument/2006/relationships/hyperlink" Target="mailto:jonathan.fiaux@chuv.ch%20/%20021%20314%2063%2027" TargetMode="External"/><Relationship Id="rId43" Type="http://schemas.openxmlformats.org/officeDocument/2006/relationships/hyperlink" Target="mailto:Pierre.merminod@chuv.ch%20/%20021%20314%2017%2097" TargetMode="External"/><Relationship Id="rId48" Type="http://schemas.openxmlformats.org/officeDocument/2006/relationships/hyperlink" Target="mailto:herve.ailloud@chuv.ch%20/%20021%20314%2066%2041" TargetMode="External"/><Relationship Id="rId8" Type="http://schemas.openxmlformats.org/officeDocument/2006/relationships/hyperlink" Target="mailto:Marco.Sancesario@chuv.ch%20/%20021%20314%2063%2052" TargetMode="External"/><Relationship Id="rId51" Type="http://schemas.openxmlformats.org/officeDocument/2006/relationships/hyperlink" Target="mailto:Caroline.stich@chuv.ch%20/%20021%20314" TargetMode="External"/><Relationship Id="rId3" Type="http://schemas.openxmlformats.org/officeDocument/2006/relationships/hyperlink" Target="mailto:Alexandre.Vollino@chuv.ch%20/%20021%20314%2062%2078" TargetMode="External"/><Relationship Id="rId12" Type="http://schemas.openxmlformats.org/officeDocument/2006/relationships/hyperlink" Target="mailto:Dylan.Nuixe@chuv.ch%20/%20079%20556%2042%2009" TargetMode="External"/><Relationship Id="rId17" Type="http://schemas.openxmlformats.org/officeDocument/2006/relationships/hyperlink" Target="mailto:Nicole.Maitre-Magnenat@chuv.ch%20/%20021%20314%2062%2065" TargetMode="External"/><Relationship Id="rId25" Type="http://schemas.openxmlformats.org/officeDocument/2006/relationships/hyperlink" Target="mailto:Marceline.Blancher@chuv.ch%20/%20021%20314%2062%2053" TargetMode="External"/><Relationship Id="rId33" Type="http://schemas.openxmlformats.org/officeDocument/2006/relationships/hyperlink" Target="mailto:nicolas.cuenin@chuv.ch/079%20556%2028%2044" TargetMode="External"/><Relationship Id="rId38" Type="http://schemas.openxmlformats.org/officeDocument/2006/relationships/hyperlink" Target="mailto:julien.keim@chuv.ch%20/%20021%20314%2031%2062" TargetMode="External"/><Relationship Id="rId46" Type="http://schemas.openxmlformats.org/officeDocument/2006/relationships/hyperlink" Target="mailto:romaric.sauvage@chuv.ch%20/%20021%20314%2059%2059" TargetMode="External"/><Relationship Id="rId20" Type="http://schemas.openxmlformats.org/officeDocument/2006/relationships/hyperlink" Target="mailto:Jose.Arroyo@chuv.ch/021%20314%2078%2002" TargetMode="External"/><Relationship Id="rId41" Type="http://schemas.openxmlformats.org/officeDocument/2006/relationships/hyperlink" Target="mailto:aron.zeferu@chuv.ch%20/%20021%20314%2011%2004" TargetMode="External"/><Relationship Id="rId1" Type="http://schemas.openxmlformats.org/officeDocument/2006/relationships/hyperlink" Target="mailto:Herv&#233;.millia@chuv.ch%20/%20021%20314%2016%2074" TargetMode="External"/><Relationship Id="rId6" Type="http://schemas.openxmlformats.org/officeDocument/2006/relationships/hyperlink" Target="mailto:Didier.Gabry@chuv.ch%20/%20021%20314%2062%2084" TargetMode="External"/><Relationship Id="rId15" Type="http://schemas.openxmlformats.org/officeDocument/2006/relationships/hyperlink" Target="mailto:Muriel.Giller@chuv.ch%20/%20021%20314%2062%2065" TargetMode="External"/><Relationship Id="rId23" Type="http://schemas.openxmlformats.org/officeDocument/2006/relationships/hyperlink" Target="mailto:Alexandre.Wagnieres@chuv.ch%20/%20021%20314%2069%2054" TargetMode="External"/><Relationship Id="rId28" Type="http://schemas.openxmlformats.org/officeDocument/2006/relationships/hyperlink" Target="mailto:Gregoire.bret@chuv.ch%20/%20021%20314%2062%2076" TargetMode="External"/><Relationship Id="rId36" Type="http://schemas.openxmlformats.org/officeDocument/2006/relationships/hyperlink" Target="mailto:sophie.huynh@chuv.ch%20/%20021%20314%2091%2089" TargetMode="External"/><Relationship Id="rId49" Type="http://schemas.openxmlformats.org/officeDocument/2006/relationships/hyperlink" Target="mailto:Ariel.Manase@chuv.ch%20/%20079%20556%2088%2099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Elise.Blanpain@chuv.ch%20/%20079%20556%2031%2057" TargetMode="External"/><Relationship Id="rId3" Type="http://schemas.openxmlformats.org/officeDocument/2006/relationships/hyperlink" Target="mailto:Philippe.Hingray@chuv.ch%20/%20021%20314%2056%2008" TargetMode="External"/><Relationship Id="rId7" Type="http://schemas.openxmlformats.org/officeDocument/2006/relationships/hyperlink" Target="mailto:sophie.huynh@chuv.ch%20/%20021%20314%2091%2089" TargetMode="External"/><Relationship Id="rId2" Type="http://schemas.openxmlformats.org/officeDocument/2006/relationships/hyperlink" Target="mailto:Alexandre.Wagnieres@chuv.ch%20/%20021%20314%2069%2054" TargetMode="External"/><Relationship Id="rId1" Type="http://schemas.openxmlformats.org/officeDocument/2006/relationships/hyperlink" Target="mailto:Koen.Soumillion@chuv.ch%20/%20021%20314%2062%2054" TargetMode="External"/><Relationship Id="rId6" Type="http://schemas.openxmlformats.org/officeDocument/2006/relationships/hyperlink" Target="mailto:marc.sittig@chuv.ch%20/%20021%20314%2059%2044" TargetMode="External"/><Relationship Id="rId5" Type="http://schemas.openxmlformats.org/officeDocument/2006/relationships/hyperlink" Target="mailto:Marceline.Blancher@chuv.ch%20/%20021%20314%2062%2053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mailto:guillaume.poirier@chuv.ch%20/%20021%20314%2061%2047" TargetMode="External"/><Relationship Id="rId9" Type="http://schemas.openxmlformats.org/officeDocument/2006/relationships/hyperlink" Target="mailto:Pierre.Louison@chuv.ch%20/%20021%20314%2062%2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22"/>
  <sheetViews>
    <sheetView showGridLines="0" view="pageLayout" zoomScaleNormal="100" workbookViewId="0">
      <selection activeCell="N6" sqref="N6:T6"/>
    </sheetView>
  </sheetViews>
  <sheetFormatPr baseColWidth="10" defaultColWidth="11.42578125" defaultRowHeight="12" x14ac:dyDescent="0.2"/>
  <cols>
    <col min="1" max="1" width="4.5703125" style="2" customWidth="1"/>
    <col min="2" max="3" width="5.42578125" style="2" customWidth="1"/>
    <col min="4" max="4" width="6" style="2" customWidth="1"/>
    <col min="5" max="5" width="7.7109375" style="2" customWidth="1"/>
    <col min="6" max="6" width="7.5703125" style="2" hidden="1" customWidth="1"/>
    <col min="7" max="7" width="5.140625" style="2" customWidth="1"/>
    <col min="8" max="8" width="3.5703125" style="2" customWidth="1"/>
    <col min="9" max="9" width="8.7109375" style="2" hidden="1" customWidth="1"/>
    <col min="10" max="10" width="5" style="2" customWidth="1"/>
    <col min="11" max="11" width="6.42578125" style="2" customWidth="1"/>
    <col min="12" max="12" width="2.5703125" style="2" customWidth="1"/>
    <col min="13" max="13" width="2.5703125" style="2" hidden="1" customWidth="1"/>
    <col min="14" max="14" width="9" style="2" customWidth="1"/>
    <col min="15" max="15" width="5.85546875" style="2" customWidth="1"/>
    <col min="16" max="16" width="5.28515625" style="2" customWidth="1"/>
    <col min="17" max="17" width="2.5703125" style="2" hidden="1" customWidth="1"/>
    <col min="18" max="18" width="3.140625" style="2" customWidth="1"/>
    <col min="19" max="19" width="4.5703125" style="2" bestFit="1" customWidth="1"/>
    <col min="20" max="20" width="2.5703125" style="2" customWidth="1"/>
    <col min="21" max="21" width="12.42578125" style="2" customWidth="1"/>
    <col min="22" max="22" width="9.7109375" style="2" customWidth="1"/>
    <col min="23" max="28" width="9.7109375" style="2" hidden="1" customWidth="1"/>
    <col min="29" max="16384" width="11.42578125" style="2"/>
  </cols>
  <sheetData>
    <row r="1" spans="1:25" s="1" customFormat="1" ht="7.5" customHeight="1" x14ac:dyDescent="0.2">
      <c r="C1" s="37"/>
    </row>
    <row r="2" spans="1:25" s="1" customFormat="1" ht="7.5" customHeight="1" x14ac:dyDescent="0.2">
      <c r="C2" s="37"/>
    </row>
    <row r="3" spans="1:25" s="5" customFormat="1" ht="12" customHeight="1" x14ac:dyDescent="0.2">
      <c r="B3" s="135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120"/>
      <c r="U3" s="121"/>
    </row>
    <row r="4" spans="1:25" ht="6" customHeight="1" x14ac:dyDescent="0.2">
      <c r="C4" s="37"/>
      <c r="Y4" s="5"/>
    </row>
    <row r="5" spans="1:25" ht="12" customHeight="1" x14ac:dyDescent="0.2">
      <c r="C5" s="3"/>
    </row>
    <row r="6" spans="1:25" ht="12.75" customHeight="1" x14ac:dyDescent="0.2">
      <c r="C6" s="3"/>
      <c r="L6" s="143"/>
      <c r="M6" s="143"/>
      <c r="N6" s="241"/>
      <c r="O6" s="241"/>
      <c r="P6" s="241"/>
      <c r="Q6" s="241"/>
      <c r="R6" s="241"/>
      <c r="S6" s="241"/>
      <c r="T6" s="241"/>
      <c r="U6" s="143"/>
    </row>
    <row r="7" spans="1:25" ht="12.75" customHeight="1" x14ac:dyDescent="0.2">
      <c r="K7" s="4"/>
      <c r="L7" s="144"/>
      <c r="M7" s="144"/>
      <c r="N7" s="242"/>
      <c r="O7" s="242"/>
      <c r="P7" s="242"/>
      <c r="Q7" s="242"/>
      <c r="R7" s="242"/>
      <c r="S7" s="242"/>
      <c r="T7" s="242"/>
      <c r="U7" s="144"/>
    </row>
    <row r="8" spans="1:25" ht="12.75" customHeight="1" x14ac:dyDescent="0.2">
      <c r="K8" s="4"/>
      <c r="L8" s="144"/>
      <c r="M8" s="144"/>
      <c r="N8" s="242"/>
      <c r="O8" s="243"/>
      <c r="P8" s="243"/>
      <c r="Q8" s="243"/>
      <c r="R8" s="243"/>
      <c r="S8" s="243"/>
      <c r="T8" s="243"/>
      <c r="U8" s="144"/>
    </row>
    <row r="9" spans="1:25" ht="12.75" customHeight="1" x14ac:dyDescent="0.2">
      <c r="K9" s="4"/>
      <c r="L9" s="144"/>
      <c r="M9" s="144"/>
      <c r="N9" s="242"/>
      <c r="O9" s="243"/>
      <c r="P9" s="243"/>
      <c r="Q9" s="243"/>
      <c r="R9" s="243"/>
      <c r="S9" s="243"/>
      <c r="T9" s="243"/>
      <c r="U9" s="144"/>
    </row>
    <row r="10" spans="1:25" ht="12.75" customHeight="1" x14ac:dyDescent="0.2">
      <c r="A10" s="2" t="e">
        <f>Section</f>
        <v>#N/A</v>
      </c>
      <c r="N10" s="84"/>
    </row>
    <row r="11" spans="1:25" ht="6.75" customHeight="1" x14ac:dyDescent="0.2"/>
    <row r="12" spans="1:25" ht="12.75" customHeight="1" x14ac:dyDescent="0.2">
      <c r="A12" s="2" t="s">
        <v>8</v>
      </c>
      <c r="B12" s="6"/>
      <c r="K12" s="125"/>
    </row>
    <row r="13" spans="1:25" ht="12.75" customHeight="1" x14ac:dyDescent="0.2">
      <c r="A13" s="181"/>
      <c r="B13" s="1"/>
    </row>
    <row r="14" spans="1:25" ht="12.75" customHeight="1" x14ac:dyDescent="0.2">
      <c r="N14" s="240" t="s">
        <v>7</v>
      </c>
      <c r="O14" s="240"/>
      <c r="P14" s="278"/>
      <c r="Q14" s="278"/>
      <c r="R14" s="278"/>
      <c r="S14" s="278"/>
      <c r="T14" s="278"/>
      <c r="U14" s="278"/>
    </row>
    <row r="15" spans="1:25" ht="12.75" customHeight="1" x14ac:dyDescent="0.2">
      <c r="A15" s="85" t="s">
        <v>20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5" ht="12.75" customHeight="1" x14ac:dyDescent="0.2">
      <c r="A16" s="3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2" ht="12.75" customHeight="1" x14ac:dyDescent="0.2">
      <c r="A17" s="240" t="s">
        <v>130</v>
      </c>
      <c r="B17" s="240"/>
      <c r="C17" s="240"/>
      <c r="D17" s="240"/>
      <c r="E17" s="254"/>
      <c r="F17" s="254"/>
      <c r="G17" s="254"/>
      <c r="H17" s="254"/>
      <c r="I17" s="254"/>
      <c r="J17" s="254"/>
      <c r="K17" s="254"/>
      <c r="N17" s="141" t="s">
        <v>133</v>
      </c>
      <c r="O17" s="239"/>
      <c r="P17" s="239"/>
      <c r="Q17" s="239"/>
      <c r="R17" s="239"/>
      <c r="S17" s="239"/>
      <c r="T17" s="239"/>
      <c r="U17" s="145"/>
    </row>
    <row r="18" spans="1:22" s="8" customFormat="1" ht="12.75" customHeight="1" x14ac:dyDescent="0.2">
      <c r="A18" s="269" t="s">
        <v>151</v>
      </c>
      <c r="B18" s="269"/>
      <c r="C18" s="269"/>
      <c r="D18" s="269"/>
      <c r="E18" s="234"/>
      <c r="F18" s="234"/>
      <c r="G18" s="234"/>
      <c r="H18" s="234"/>
      <c r="I18" s="234"/>
      <c r="J18" s="234"/>
      <c r="K18" s="236"/>
      <c r="N18" s="11" t="s">
        <v>134</v>
      </c>
      <c r="O18" s="239"/>
      <c r="P18" s="239"/>
      <c r="Q18" s="239"/>
      <c r="R18" s="239"/>
      <c r="S18" s="239"/>
      <c r="T18" s="239"/>
      <c r="U18" s="145"/>
    </row>
    <row r="19" spans="1:22" ht="12.75" customHeight="1" x14ac:dyDescent="0.2">
      <c r="A19" s="269" t="s">
        <v>131</v>
      </c>
      <c r="B19" s="269"/>
      <c r="C19" s="269"/>
      <c r="D19" s="269"/>
      <c r="E19" s="234"/>
      <c r="F19" s="234"/>
      <c r="G19" s="234"/>
      <c r="H19" s="234"/>
      <c r="I19" s="234"/>
      <c r="J19" s="234"/>
      <c r="K19" s="236"/>
      <c r="L19" s="10"/>
      <c r="M19" s="10"/>
      <c r="N19" s="10"/>
      <c r="O19" s="239"/>
      <c r="P19" s="239"/>
      <c r="Q19" s="239"/>
      <c r="R19" s="239"/>
      <c r="S19" s="239"/>
      <c r="T19" s="239"/>
      <c r="U19" s="145"/>
    </row>
    <row r="20" spans="1:22" ht="12.75" customHeight="1" x14ac:dyDescent="0.2">
      <c r="A20" s="240" t="s">
        <v>132</v>
      </c>
      <c r="B20" s="240"/>
      <c r="C20" s="240"/>
      <c r="D20" s="240"/>
      <c r="E20" s="254"/>
      <c r="F20" s="254"/>
      <c r="G20" s="254"/>
      <c r="H20" s="254"/>
      <c r="I20" s="254"/>
      <c r="J20" s="254"/>
      <c r="K20" s="254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2" ht="12.75" customHeight="1" x14ac:dyDescent="0.2">
      <c r="A21" s="161"/>
      <c r="B21" s="161"/>
      <c r="C21" s="161"/>
      <c r="D21" s="161"/>
      <c r="E21" s="115"/>
      <c r="F21" s="11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2" ht="12" customHeight="1" x14ac:dyDescent="0.2">
      <c r="A22" s="2" t="s">
        <v>63</v>
      </c>
    </row>
    <row r="23" spans="1:22" ht="5.0999999999999996" customHeight="1" x14ac:dyDescent="0.2"/>
    <row r="24" spans="1:22" ht="12.75" customHeight="1" x14ac:dyDescent="0.2">
      <c r="A24" s="39" t="s">
        <v>198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268"/>
      <c r="S24" s="268"/>
      <c r="T24" s="268"/>
      <c r="U24" s="268"/>
    </row>
    <row r="25" spans="1:22" ht="12.75" customHeight="1" x14ac:dyDescent="0.2">
      <c r="A25" s="47" t="s">
        <v>38</v>
      </c>
      <c r="B25" s="279"/>
      <c r="C25" s="280"/>
      <c r="D25" s="280"/>
      <c r="E25" s="87" t="s">
        <v>13</v>
      </c>
      <c r="F25" s="87"/>
      <c r="J25" s="88"/>
      <c r="K25" s="47"/>
    </row>
    <row r="26" spans="1:22" ht="1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2" ht="12.75" customHeight="1" x14ac:dyDescent="0.2">
      <c r="A27" s="14" t="s">
        <v>14</v>
      </c>
      <c r="B27" s="281"/>
      <c r="C27" s="282"/>
      <c r="D27" s="283" t="s">
        <v>15</v>
      </c>
      <c r="E27" s="283"/>
      <c r="F27" s="133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15" t="s">
        <v>16</v>
      </c>
      <c r="T27" s="270"/>
      <c r="U27" s="271"/>
      <c r="V27" s="128"/>
    </row>
    <row r="28" spans="1:22" ht="12.75" customHeight="1" x14ac:dyDescent="0.2">
      <c r="A28" s="16" t="s">
        <v>14</v>
      </c>
      <c r="B28" s="281"/>
      <c r="C28" s="282"/>
      <c r="D28" s="277" t="s">
        <v>15</v>
      </c>
      <c r="E28" s="277"/>
      <c r="F28" s="132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40" t="s">
        <v>16</v>
      </c>
      <c r="T28" s="270"/>
      <c r="U28" s="271"/>
    </row>
    <row r="29" spans="1:22" ht="12" customHeight="1" x14ac:dyDescent="0.2">
      <c r="A29" s="16" t="s">
        <v>14</v>
      </c>
      <c r="B29" s="281"/>
      <c r="C29" s="281"/>
      <c r="D29" s="277" t="s">
        <v>15</v>
      </c>
      <c r="E29" s="277"/>
      <c r="F29" s="132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40" t="s">
        <v>16</v>
      </c>
      <c r="T29" s="289"/>
      <c r="U29" s="290"/>
    </row>
    <row r="30" spans="1:22" ht="5.0999999999999996" customHeight="1" x14ac:dyDescent="0.2">
      <c r="A30" s="19"/>
      <c r="B30" s="132"/>
      <c r="C30" s="132"/>
      <c r="D30" s="9"/>
      <c r="E30" s="132"/>
      <c r="F30" s="13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44"/>
      <c r="U30" s="45"/>
    </row>
    <row r="31" spans="1:22" ht="12" customHeight="1" x14ac:dyDescent="0.2">
      <c r="A31" s="20" t="s">
        <v>0</v>
      </c>
      <c r="B31" s="21"/>
      <c r="C31" s="21"/>
      <c r="D31" s="22"/>
      <c r="E31" s="22"/>
      <c r="F31" s="22"/>
      <c r="G31" s="275">
        <f>B27</f>
        <v>0</v>
      </c>
      <c r="H31" s="275"/>
      <c r="I31" s="136"/>
      <c r="J31" s="22"/>
      <c r="K31" s="276">
        <f>B28</f>
        <v>0</v>
      </c>
      <c r="L31" s="276"/>
      <c r="M31" s="137"/>
      <c r="N31" s="22"/>
      <c r="O31" s="276">
        <f>B29</f>
        <v>0</v>
      </c>
      <c r="P31" s="276"/>
      <c r="Q31" s="137"/>
      <c r="S31" s="23" t="s">
        <v>16</v>
      </c>
      <c r="T31" s="291">
        <f>SUM(T27:U29)</f>
        <v>0</v>
      </c>
      <c r="U31" s="292"/>
      <c r="V31" s="128"/>
    </row>
    <row r="32" spans="1:22" ht="5.0999999999999996" customHeight="1" x14ac:dyDescent="0.2">
      <c r="A32" s="24"/>
      <c r="B32" s="9"/>
      <c r="C32" s="9"/>
      <c r="D32" s="9"/>
      <c r="E32" s="9"/>
      <c r="F32" s="9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18"/>
      <c r="T32" s="19"/>
      <c r="U32" s="42"/>
    </row>
    <row r="33" spans="1:27" ht="12.75" customHeight="1" x14ac:dyDescent="0.3">
      <c r="A33" s="24" t="s">
        <v>39</v>
      </c>
      <c r="B33" s="9"/>
      <c r="C33" s="90"/>
      <c r="D33" s="2" t="s">
        <v>1</v>
      </c>
      <c r="E33" s="134">
        <f>ROUND(T31*C33%*20,0)/20</f>
        <v>0</v>
      </c>
      <c r="F33" s="26">
        <f>T31-E33</f>
        <v>0</v>
      </c>
      <c r="G33" s="257">
        <f>ROUND(T27*C33%*20,0)/20</f>
        <v>0</v>
      </c>
      <c r="H33" s="257"/>
      <c r="I33" s="26">
        <f>T27-G33</f>
        <v>0</v>
      </c>
      <c r="J33" s="131"/>
      <c r="K33" s="257">
        <f>ROUND(T28*C33%*20,0)/20</f>
        <v>0</v>
      </c>
      <c r="L33" s="257"/>
      <c r="M33" s="26">
        <f>T28-K33</f>
        <v>0</v>
      </c>
      <c r="N33" s="131"/>
      <c r="O33" s="257">
        <f>ROUND(T29*C33%*20,0)/20</f>
        <v>0</v>
      </c>
      <c r="P33" s="257"/>
      <c r="Q33" s="26">
        <f>T29-O33</f>
        <v>0</v>
      </c>
      <c r="S33" s="18" t="s">
        <v>9</v>
      </c>
      <c r="T33" s="19"/>
      <c r="U33" s="42"/>
      <c r="V33" s="128"/>
      <c r="W33" s="2" t="s">
        <v>224</v>
      </c>
      <c r="Y33" s="2" t="s">
        <v>224</v>
      </c>
      <c r="AA33" s="2" t="s">
        <v>224</v>
      </c>
    </row>
    <row r="34" spans="1:27" ht="12.75" customHeight="1" x14ac:dyDescent="0.3">
      <c r="A34" s="24" t="s">
        <v>40</v>
      </c>
      <c r="B34" s="9"/>
      <c r="C34" s="90"/>
      <c r="D34" s="2" t="s">
        <v>1</v>
      </c>
      <c r="E34" s="134">
        <f>ROUND(F33*C34%*20,0)/20</f>
        <v>0</v>
      </c>
      <c r="F34" s="26">
        <f>F33-E34</f>
        <v>0</v>
      </c>
      <c r="G34" s="257">
        <f>ROUND(I33*C34%*20,0)/20</f>
        <v>0</v>
      </c>
      <c r="H34" s="257"/>
      <c r="I34" s="26">
        <f>I33-G34</f>
        <v>0</v>
      </c>
      <c r="J34" s="131"/>
      <c r="K34" s="257">
        <f>ROUND(M33*C34%*20,0)/20</f>
        <v>0</v>
      </c>
      <c r="L34" s="257"/>
      <c r="M34" s="26">
        <f>M33-K34</f>
        <v>0</v>
      </c>
      <c r="N34" s="131"/>
      <c r="O34" s="257">
        <f>ROUND(Q33*C34%*20,0)/20</f>
        <v>0</v>
      </c>
      <c r="P34" s="257"/>
      <c r="Q34" s="26">
        <f>Q33-O34</f>
        <v>0</v>
      </c>
      <c r="S34" s="18"/>
      <c r="T34" s="43"/>
      <c r="U34" s="42"/>
      <c r="W34" s="2" t="s">
        <v>215</v>
      </c>
      <c r="Y34" s="2" t="s">
        <v>216</v>
      </c>
      <c r="AA34" s="2" t="s">
        <v>211</v>
      </c>
    </row>
    <row r="35" spans="1:27" ht="12.75" customHeight="1" x14ac:dyDescent="0.3">
      <c r="A35" s="92" t="s">
        <v>58</v>
      </c>
      <c r="B35" s="9"/>
      <c r="C35" s="90"/>
      <c r="D35" s="2" t="s">
        <v>1</v>
      </c>
      <c r="E35" s="134">
        <f>ROUND(F34*C35%*20,0)/20</f>
        <v>0</v>
      </c>
      <c r="F35" s="26">
        <f>F34-E35</f>
        <v>0</v>
      </c>
      <c r="G35" s="257">
        <f>ROUND(I34*C35%*20,0)/20</f>
        <v>0</v>
      </c>
      <c r="H35" s="257"/>
      <c r="I35" s="26">
        <f>I34-G35</f>
        <v>0</v>
      </c>
      <c r="J35" s="131"/>
      <c r="K35" s="257">
        <f>ROUND(M34*C35%*20,0)/20</f>
        <v>0</v>
      </c>
      <c r="L35" s="257"/>
      <c r="M35" s="26">
        <f>M34-K35</f>
        <v>0</v>
      </c>
      <c r="N35" s="131"/>
      <c r="O35" s="257">
        <f>ROUND(Q34*C35%*20,0)/20</f>
        <v>0</v>
      </c>
      <c r="P35" s="257"/>
      <c r="Q35" s="26">
        <f>Q34-O35</f>
        <v>0</v>
      </c>
      <c r="S35" s="18"/>
      <c r="T35" s="43"/>
      <c r="U35" s="42"/>
      <c r="W35" s="2" t="s">
        <v>204</v>
      </c>
      <c r="Y35" s="2" t="s">
        <v>207</v>
      </c>
      <c r="AA35" s="2" t="s">
        <v>212</v>
      </c>
    </row>
    <row r="36" spans="1:27" ht="12.75" customHeight="1" x14ac:dyDescent="0.3">
      <c r="A36" s="92" t="s">
        <v>135</v>
      </c>
      <c r="B36" s="9"/>
      <c r="C36" s="90"/>
      <c r="D36" s="2" t="s">
        <v>1</v>
      </c>
      <c r="E36" s="134">
        <f>ROUND(F35*C36%*20,0)/20</f>
        <v>0</v>
      </c>
      <c r="F36" s="26"/>
      <c r="G36" s="257">
        <f t="shared" ref="G36" si="0">ROUND(I35*C36%*20,0)/20</f>
        <v>0</v>
      </c>
      <c r="H36" s="257"/>
      <c r="I36" s="26">
        <f t="shared" ref="I36:I38" si="1">I35-G36</f>
        <v>0</v>
      </c>
      <c r="J36" s="131"/>
      <c r="K36" s="257">
        <f t="shared" ref="K36" si="2">ROUND(M35*C36%*20,0)/20</f>
        <v>0</v>
      </c>
      <c r="L36" s="257"/>
      <c r="M36" s="26">
        <f t="shared" ref="M36:M38" si="3">M35-K36</f>
        <v>0</v>
      </c>
      <c r="N36" s="131"/>
      <c r="O36" s="257">
        <f t="shared" ref="O36" si="4">ROUND(Q35*C36%*20,0)/20</f>
        <v>0</v>
      </c>
      <c r="P36" s="257"/>
      <c r="Q36" s="26"/>
      <c r="S36" s="18"/>
      <c r="T36" s="43"/>
      <c r="U36" s="42"/>
      <c r="W36" s="2" t="s">
        <v>205</v>
      </c>
      <c r="Y36" s="2" t="s">
        <v>208</v>
      </c>
      <c r="AA36" s="2" t="s">
        <v>213</v>
      </c>
    </row>
    <row r="37" spans="1:27" ht="12.75" customHeight="1" x14ac:dyDescent="0.3">
      <c r="A37" s="92" t="s">
        <v>136</v>
      </c>
      <c r="B37" s="9"/>
      <c r="C37" s="127"/>
      <c r="D37" s="2" t="s">
        <v>16</v>
      </c>
      <c r="E37" s="134">
        <f>C37</f>
        <v>0</v>
      </c>
      <c r="F37" s="26"/>
      <c r="G37" s="257">
        <f>E37</f>
        <v>0</v>
      </c>
      <c r="H37" s="257"/>
      <c r="I37" s="26">
        <f t="shared" si="1"/>
        <v>0</v>
      </c>
      <c r="J37" s="131"/>
      <c r="K37" s="257">
        <f t="shared" ref="K37:K38" si="5">ROUND(M36*C37%*20,0)/20</f>
        <v>0</v>
      </c>
      <c r="L37" s="257"/>
      <c r="M37" s="26">
        <f t="shared" si="3"/>
        <v>0</v>
      </c>
      <c r="N37" s="131"/>
      <c r="O37" s="257">
        <f t="shared" ref="O37:O38" si="6">ROUND(Q36*C37%*20,0)/20</f>
        <v>0</v>
      </c>
      <c r="P37" s="257"/>
      <c r="Q37" s="26"/>
      <c r="S37" s="18"/>
      <c r="T37" s="43"/>
      <c r="U37" s="42"/>
      <c r="W37" s="2" t="s">
        <v>206</v>
      </c>
      <c r="Y37" s="2" t="s">
        <v>209</v>
      </c>
      <c r="AA37" s="2" t="s">
        <v>210</v>
      </c>
    </row>
    <row r="38" spans="1:27" ht="12.75" customHeight="1" x14ac:dyDescent="0.3">
      <c r="A38" s="92" t="s">
        <v>137</v>
      </c>
      <c r="B38" s="9"/>
      <c r="C38" s="127"/>
      <c r="D38" s="2" t="s">
        <v>16</v>
      </c>
      <c r="E38" s="134">
        <f>C38</f>
        <v>0</v>
      </c>
      <c r="F38" s="26"/>
      <c r="G38" s="257">
        <f>E38</f>
        <v>0</v>
      </c>
      <c r="H38" s="257"/>
      <c r="I38" s="26">
        <f t="shared" si="1"/>
        <v>0</v>
      </c>
      <c r="J38" s="131"/>
      <c r="K38" s="257">
        <f t="shared" si="5"/>
        <v>0</v>
      </c>
      <c r="L38" s="257"/>
      <c r="M38" s="26">
        <f t="shared" si="3"/>
        <v>0</v>
      </c>
      <c r="N38" s="131"/>
      <c r="O38" s="257">
        <f t="shared" si="6"/>
        <v>0</v>
      </c>
      <c r="P38" s="257"/>
      <c r="Q38" s="26"/>
      <c r="S38" s="18"/>
      <c r="T38" s="43"/>
      <c r="U38" s="42"/>
      <c r="AA38" s="2" t="s">
        <v>214</v>
      </c>
    </row>
    <row r="39" spans="1:27" ht="12.75" customHeight="1" x14ac:dyDescent="0.3">
      <c r="A39" s="92"/>
      <c r="B39" s="9"/>
      <c r="C39" s="147"/>
      <c r="E39" s="134"/>
      <c r="F39" s="26"/>
      <c r="G39" s="134"/>
      <c r="H39" s="134"/>
      <c r="I39" s="26"/>
      <c r="J39" s="131"/>
      <c r="K39" s="134"/>
      <c r="L39" s="134"/>
      <c r="M39" s="26"/>
      <c r="N39" s="131"/>
      <c r="O39" s="134"/>
      <c r="P39" s="134"/>
      <c r="Q39" s="26"/>
      <c r="S39" s="18"/>
      <c r="T39" s="43"/>
      <c r="U39" s="42"/>
      <c r="AA39" s="2" t="s">
        <v>238</v>
      </c>
    </row>
    <row r="40" spans="1:27" ht="12.75" customHeight="1" x14ac:dyDescent="0.3">
      <c r="A40" s="24" t="s">
        <v>10</v>
      </c>
      <c r="B40" s="9"/>
      <c r="C40" s="9"/>
      <c r="D40" s="9"/>
      <c r="E40" s="9"/>
      <c r="F40" s="9"/>
      <c r="G40" s="257">
        <f>G33+G34+G35+G38+G37</f>
        <v>0</v>
      </c>
      <c r="H40" s="257"/>
      <c r="I40" s="134"/>
      <c r="J40" s="131"/>
      <c r="K40" s="257">
        <f>K33+K34+K35+K38+K37</f>
        <v>0</v>
      </c>
      <c r="L40" s="257"/>
      <c r="M40" s="134"/>
      <c r="O40" s="257">
        <f>O33+O34+O35+O38+O37</f>
        <v>0</v>
      </c>
      <c r="P40" s="257"/>
      <c r="Q40" s="134"/>
      <c r="S40" s="17" t="s">
        <v>16</v>
      </c>
      <c r="T40" s="293">
        <f>E33+E34+E35+E38</f>
        <v>0</v>
      </c>
      <c r="U40" s="294"/>
    </row>
    <row r="41" spans="1:27" ht="12.75" customHeight="1" x14ac:dyDescent="0.3">
      <c r="A41" s="27" t="s">
        <v>2</v>
      </c>
      <c r="B41" s="28"/>
      <c r="C41" s="28"/>
      <c r="D41" s="9"/>
      <c r="E41" s="9"/>
      <c r="F41" s="9"/>
      <c r="G41" s="256">
        <f>T27-G40+G36</f>
        <v>0</v>
      </c>
      <c r="H41" s="256"/>
      <c r="I41" s="140"/>
      <c r="J41" s="131"/>
      <c r="K41" s="256">
        <f>T28-K40+K36</f>
        <v>0</v>
      </c>
      <c r="L41" s="256"/>
      <c r="M41" s="140"/>
      <c r="O41" s="256">
        <f>T29-O40+O36</f>
        <v>0</v>
      </c>
      <c r="P41" s="256"/>
      <c r="Q41" s="140"/>
      <c r="S41" s="17" t="s">
        <v>16</v>
      </c>
      <c r="T41" s="287">
        <f>T31-T40+E36+E37</f>
        <v>0</v>
      </c>
      <c r="U41" s="288"/>
    </row>
    <row r="42" spans="1:27" ht="12" customHeight="1" x14ac:dyDescent="0.3">
      <c r="A42" s="24" t="s">
        <v>3</v>
      </c>
      <c r="B42" s="9"/>
      <c r="C42" s="9"/>
      <c r="D42" s="89">
        <v>8.1</v>
      </c>
      <c r="E42" s="2" t="s">
        <v>1</v>
      </c>
      <c r="G42" s="257">
        <f>ROUND(G41*D42/100*20,0)/20</f>
        <v>0</v>
      </c>
      <c r="H42" s="257"/>
      <c r="I42" s="134"/>
      <c r="J42" s="131"/>
      <c r="K42" s="257">
        <f>ROUND(K41*H42/100*20,0)/20</f>
        <v>0</v>
      </c>
      <c r="L42" s="257"/>
      <c r="M42" s="134"/>
      <c r="O42" s="257">
        <f>ROUND(O41*L42/100*20,0)/20</f>
        <v>0</v>
      </c>
      <c r="P42" s="257"/>
      <c r="Q42" s="134"/>
      <c r="S42" s="41" t="s">
        <v>16</v>
      </c>
      <c r="T42" s="285">
        <f>ROUND(T41*D42/100*20,0)/20</f>
        <v>0</v>
      </c>
      <c r="U42" s="286"/>
    </row>
    <row r="43" spans="1:27" ht="5.0999999999999996" customHeight="1" x14ac:dyDescent="0.3">
      <c r="A43" s="24"/>
      <c r="B43" s="9"/>
      <c r="C43" s="9"/>
      <c r="D43" s="9"/>
      <c r="E43" s="9"/>
      <c r="F43" s="9"/>
      <c r="G43" s="44"/>
      <c r="H43" s="45"/>
      <c r="I43" s="118"/>
      <c r="J43" s="131"/>
      <c r="K43" s="44"/>
      <c r="L43" s="45"/>
      <c r="M43" s="118"/>
      <c r="N43" s="131"/>
      <c r="O43" s="44"/>
      <c r="P43" s="45"/>
      <c r="Q43" s="118"/>
      <c r="R43" s="131"/>
      <c r="S43" s="131"/>
      <c r="T43" s="44"/>
      <c r="U43" s="45"/>
    </row>
    <row r="44" spans="1:27" ht="12.75" customHeight="1" x14ac:dyDescent="0.3">
      <c r="A44" s="266" t="s">
        <v>4</v>
      </c>
      <c r="B44" s="267"/>
      <c r="C44" s="267"/>
      <c r="D44" s="29"/>
      <c r="E44" s="29"/>
      <c r="F44" s="29"/>
      <c r="G44" s="258">
        <f>G41+G42</f>
        <v>0</v>
      </c>
      <c r="H44" s="259"/>
      <c r="I44" s="119"/>
      <c r="J44" s="131"/>
      <c r="K44" s="258">
        <f>K41+K42</f>
        <v>0</v>
      </c>
      <c r="L44" s="259"/>
      <c r="M44" s="119"/>
      <c r="N44" s="131"/>
      <c r="O44" s="258">
        <f>O41+O42</f>
        <v>0</v>
      </c>
      <c r="P44" s="259"/>
      <c r="Q44" s="119"/>
      <c r="R44" s="131"/>
      <c r="S44" s="30" t="s">
        <v>16</v>
      </c>
      <c r="T44" s="258">
        <f>T41+T42</f>
        <v>0</v>
      </c>
      <c r="U44" s="259"/>
    </row>
    <row r="45" spans="1:27" ht="12.75" customHeight="1" x14ac:dyDescent="0.3">
      <c r="A45" s="31" t="s">
        <v>5</v>
      </c>
      <c r="B45" s="32"/>
      <c r="C45" s="32"/>
      <c r="D45" s="263" t="s">
        <v>6</v>
      </c>
      <c r="E45" s="263"/>
      <c r="F45" s="117"/>
      <c r="G45" s="176"/>
      <c r="H45" s="176"/>
      <c r="I45" s="176"/>
      <c r="J45" s="176"/>
      <c r="K45" s="176"/>
      <c r="L45" s="160"/>
      <c r="M45" s="131"/>
      <c r="N45" s="131"/>
      <c r="O45" s="131"/>
      <c r="P45" s="131"/>
      <c r="Q45" s="131"/>
      <c r="R45" s="131"/>
      <c r="S45" s="33" t="s">
        <v>16</v>
      </c>
      <c r="T45" s="264">
        <f>T44</f>
        <v>0</v>
      </c>
      <c r="U45" s="265"/>
    </row>
    <row r="46" spans="1:27" ht="6.75" customHeight="1" x14ac:dyDescent="0.3">
      <c r="L46" s="116"/>
      <c r="M46" s="116"/>
      <c r="N46" s="116"/>
      <c r="O46" s="116"/>
      <c r="P46" s="116"/>
      <c r="Q46" s="116"/>
      <c r="R46" s="116"/>
    </row>
    <row r="47" spans="1:27" ht="12.75" customHeight="1" x14ac:dyDescent="0.3">
      <c r="A47" s="161" t="s">
        <v>170</v>
      </c>
      <c r="B47" s="161"/>
      <c r="C47" s="161"/>
      <c r="D47" s="284" t="s">
        <v>224</v>
      </c>
      <c r="E47" s="284"/>
      <c r="F47" s="284"/>
      <c r="G47" s="284"/>
      <c r="H47" s="10" t="s">
        <v>171</v>
      </c>
      <c r="I47" s="10"/>
      <c r="K47" s="284" t="s">
        <v>224</v>
      </c>
      <c r="L47" s="284"/>
      <c r="M47" s="284"/>
      <c r="N47" s="284"/>
      <c r="P47" s="193" t="s">
        <v>172</v>
      </c>
      <c r="Q47" s="192"/>
      <c r="R47" s="284" t="s">
        <v>224</v>
      </c>
      <c r="S47" s="284"/>
      <c r="T47" s="284"/>
      <c r="U47" s="284"/>
    </row>
    <row r="48" spans="1:27" ht="14.25" customHeight="1" x14ac:dyDescent="0.2">
      <c r="A48" s="2" t="s">
        <v>11</v>
      </c>
    </row>
    <row r="49" spans="1:21" ht="5.25" customHeight="1" x14ac:dyDescent="0.2"/>
    <row r="50" spans="1:21" ht="12.75" customHeight="1" x14ac:dyDescent="0.2">
      <c r="A50" s="240" t="s">
        <v>142</v>
      </c>
      <c r="B50" s="240"/>
      <c r="C50" s="240"/>
      <c r="D50" s="6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</row>
    <row r="51" spans="1:21" ht="6" customHeight="1" x14ac:dyDescent="0.2"/>
    <row r="52" spans="1:21" ht="12.75" customHeight="1" x14ac:dyDescent="0.2">
      <c r="A52" s="261" t="s">
        <v>114</v>
      </c>
      <c r="B52" s="261"/>
      <c r="C52" s="261"/>
      <c r="D52" s="261"/>
      <c r="E52" s="246" t="s">
        <v>155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2.75" customHeight="1" x14ac:dyDescent="0.2">
      <c r="A53" s="6"/>
      <c r="B53" s="6"/>
      <c r="C53" s="6"/>
      <c r="D53" s="6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</row>
    <row r="54" spans="1:21" ht="12.75" customHeight="1" x14ac:dyDescent="0.2">
      <c r="A54" s="6"/>
      <c r="B54" s="6"/>
      <c r="C54" s="6"/>
      <c r="D54" s="6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</row>
    <row r="55" spans="1:21" ht="12.75" customHeight="1" x14ac:dyDescent="0.2">
      <c r="A55" s="6"/>
      <c r="B55" s="6"/>
      <c r="C55" s="6"/>
      <c r="D55" s="6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</row>
    <row r="56" spans="1:21" ht="12.75" customHeight="1" x14ac:dyDescent="0.2">
      <c r="A56" s="246" t="s">
        <v>144</v>
      </c>
      <c r="B56" s="246"/>
      <c r="C56" s="246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</row>
    <row r="57" spans="1:21" s="5" customFormat="1" ht="12.75" customHeight="1" x14ac:dyDescent="0.2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</row>
    <row r="58" spans="1:21" ht="12.75" customHeight="1" x14ac:dyDescent="0.2">
      <c r="A58" s="2" t="s">
        <v>163</v>
      </c>
      <c r="L58" s="247" t="e">
        <f>'Combinaisons CHUV'!C8</f>
        <v>#N/A</v>
      </c>
      <c r="M58" s="247"/>
      <c r="N58" s="247"/>
      <c r="O58" s="247"/>
      <c r="P58" s="247"/>
      <c r="Q58" s="247"/>
      <c r="R58" s="247"/>
      <c r="S58" s="2" t="s">
        <v>118</v>
      </c>
      <c r="T58" s="35"/>
      <c r="U58" s="35"/>
    </row>
    <row r="59" spans="1:21" ht="6.6" customHeight="1" x14ac:dyDescent="0.2">
      <c r="L59" s="179"/>
      <c r="M59" s="179"/>
      <c r="N59" s="179"/>
      <c r="O59" s="179"/>
      <c r="P59" s="179"/>
      <c r="Q59" s="179"/>
      <c r="R59" s="179"/>
      <c r="T59" s="35"/>
      <c r="U59" s="35"/>
    </row>
    <row r="60" spans="1:21" ht="12.75" customHeight="1" x14ac:dyDescent="0.2">
      <c r="A60" s="260" t="s">
        <v>156</v>
      </c>
      <c r="B60" s="260"/>
      <c r="C60" s="260"/>
      <c r="D60" s="260"/>
      <c r="E60" s="159" t="s">
        <v>313</v>
      </c>
      <c r="F60" s="48"/>
      <c r="G60" s="48"/>
      <c r="H60" s="148"/>
      <c r="I60" s="148"/>
      <c r="J60" s="148"/>
      <c r="K60" s="148"/>
      <c r="L60" s="148"/>
      <c r="M60" s="148"/>
      <c r="N60" s="148" t="s">
        <v>315</v>
      </c>
      <c r="O60" s="232" t="s">
        <v>316</v>
      </c>
      <c r="P60" s="148"/>
      <c r="Q60" s="148"/>
      <c r="R60" s="148"/>
      <c r="S60" s="148"/>
      <c r="T60" s="148"/>
      <c r="U60" s="148"/>
    </row>
    <row r="61" spans="1:21" ht="12.75" customHeight="1" x14ac:dyDescent="0.2">
      <c r="A61" s="158"/>
      <c r="D61" s="158"/>
      <c r="E61" s="159" t="s">
        <v>314</v>
      </c>
      <c r="F61" s="48"/>
      <c r="G61" s="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</row>
    <row r="62" spans="1:21" ht="12.75" customHeight="1" x14ac:dyDescent="0.2">
      <c r="A62" s="158"/>
      <c r="D62" s="158"/>
      <c r="E62" s="159" t="s">
        <v>157</v>
      </c>
      <c r="F62" s="48"/>
      <c r="G62" s="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</row>
    <row r="63" spans="1:21" ht="12.75" customHeight="1" x14ac:dyDescent="0.2">
      <c r="A63" s="158"/>
      <c r="D63" s="158"/>
      <c r="E63" s="159" t="s">
        <v>158</v>
      </c>
      <c r="F63" s="48"/>
      <c r="G63" s="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</row>
    <row r="64" spans="1:21" ht="23.25" customHeight="1" x14ac:dyDescent="0.2">
      <c r="A64" s="85" t="s">
        <v>20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</row>
    <row r="66" spans="1:21" x14ac:dyDescent="0.2">
      <c r="A66" s="34" t="s">
        <v>160</v>
      </c>
      <c r="C66" s="84" t="s">
        <v>161</v>
      </c>
    </row>
    <row r="67" spans="1:21" x14ac:dyDescent="0.2">
      <c r="C67" s="84"/>
    </row>
    <row r="68" spans="1:21" x14ac:dyDescent="0.2">
      <c r="C68" s="84"/>
    </row>
    <row r="69" spans="1:21" x14ac:dyDescent="0.2">
      <c r="C69" s="84"/>
    </row>
    <row r="70" spans="1:21" x14ac:dyDescent="0.2">
      <c r="C70" s="84"/>
    </row>
    <row r="71" spans="1:21" x14ac:dyDescent="0.2">
      <c r="A71" s="34" t="s">
        <v>125</v>
      </c>
    </row>
    <row r="72" spans="1:21" x14ac:dyDescent="0.2">
      <c r="A72" s="34"/>
    </row>
    <row r="73" spans="1:21" ht="12" customHeight="1" x14ac:dyDescent="0.2">
      <c r="A73" s="250" t="s">
        <v>126</v>
      </c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</row>
    <row r="74" spans="1:21" ht="12" customHeight="1" x14ac:dyDescent="0.2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</row>
    <row r="75" spans="1:21" ht="12" customHeight="1" x14ac:dyDescent="0.2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</row>
    <row r="77" spans="1:21" ht="14.25" customHeight="1" x14ac:dyDescent="0.2">
      <c r="A77" s="149" t="s">
        <v>143</v>
      </c>
      <c r="B77" s="251" t="s">
        <v>127</v>
      </c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</row>
    <row r="78" spans="1:21" ht="14.25" x14ac:dyDescent="0.2">
      <c r="A78" s="150"/>
      <c r="B78" s="251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</row>
    <row r="79" spans="1:21" x14ac:dyDescent="0.2">
      <c r="B79" s="139" t="s">
        <v>16</v>
      </c>
      <c r="C79" s="248">
        <f>ROUND(G41*10%,-1)</f>
        <v>0</v>
      </c>
      <c r="D79" s="248"/>
      <c r="E79" s="248"/>
      <c r="F79" s="248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</row>
    <row r="80" spans="1:21" ht="14.25" x14ac:dyDescent="0.2">
      <c r="A80" s="150"/>
    </row>
    <row r="81" spans="1:21" ht="12" customHeight="1" x14ac:dyDescent="0.2">
      <c r="A81" s="250" t="s">
        <v>128</v>
      </c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</row>
    <row r="82" spans="1:21" x14ac:dyDescent="0.2">
      <c r="A82" s="250"/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</row>
    <row r="83" spans="1:21" x14ac:dyDescent="0.2">
      <c r="A83" s="249" t="s">
        <v>129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</row>
    <row r="85" spans="1:21" ht="12.75" customHeight="1" x14ac:dyDescent="0.2">
      <c r="A85" s="255" t="s">
        <v>64</v>
      </c>
      <c r="B85" s="255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</row>
    <row r="86" spans="1:21" ht="12.75" customHeight="1" x14ac:dyDescent="0.2">
      <c r="A86" s="255"/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</row>
    <row r="101" spans="2:21" x14ac:dyDescent="0.2">
      <c r="C101" s="138"/>
      <c r="E101" s="2" t="s">
        <v>181</v>
      </c>
    </row>
    <row r="105" spans="2:21" ht="12.75" customHeight="1" x14ac:dyDescent="0.2">
      <c r="B105" s="245" t="str">
        <f>IF(T41&gt;20000,"Attention, pour un montant total HT &gt; à CHF 20'000.- vous devez éditer un contrat !","")</f>
        <v/>
      </c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</row>
    <row r="106" spans="2:21" ht="9" customHeight="1" x14ac:dyDescent="0.2"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39"/>
      <c r="U106" s="39"/>
    </row>
    <row r="107" spans="2:21" ht="12.75" customHeight="1" x14ac:dyDescent="0.2"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35"/>
      <c r="U107" s="35"/>
    </row>
    <row r="108" spans="2:21" ht="12.75" customHeight="1" x14ac:dyDescent="0.2">
      <c r="D108" s="152" t="e">
        <f>Signature1</f>
        <v>#N/A</v>
      </c>
      <c r="E108" s="84"/>
      <c r="F108" s="84"/>
      <c r="G108" s="84"/>
      <c r="H108" s="152"/>
      <c r="I108" s="152"/>
      <c r="J108" s="84"/>
      <c r="K108" s="152" t="e">
        <f>Signature</f>
        <v>#N/A</v>
      </c>
      <c r="L108" s="84"/>
      <c r="M108" s="84"/>
      <c r="N108" s="84"/>
      <c r="O108" s="84"/>
      <c r="P108" s="84"/>
      <c r="Q108" s="84"/>
      <c r="R108" s="84"/>
      <c r="S108" s="152" t="e">
        <f>Signature2</f>
        <v>#N/A</v>
      </c>
      <c r="T108" s="35"/>
      <c r="U108" s="35"/>
    </row>
    <row r="109" spans="2:21" ht="12.75" customHeight="1" x14ac:dyDescent="0.2">
      <c r="D109" s="152" t="e">
        <f>Poste1</f>
        <v>#N/A</v>
      </c>
      <c r="E109" s="84"/>
      <c r="F109" s="84"/>
      <c r="G109" s="152"/>
      <c r="H109" s="152"/>
      <c r="I109" s="152"/>
      <c r="J109" s="84"/>
      <c r="K109" s="152" t="e">
        <f>Poste</f>
        <v>#N/A</v>
      </c>
      <c r="L109" s="152"/>
      <c r="M109" s="152"/>
      <c r="N109" s="84"/>
      <c r="O109" s="84"/>
      <c r="P109" s="84"/>
      <c r="Q109" s="84"/>
      <c r="R109" s="84"/>
      <c r="S109" s="152" t="e">
        <f>Poste2</f>
        <v>#N/A</v>
      </c>
      <c r="T109" s="35"/>
      <c r="U109" s="35"/>
    </row>
    <row r="110" spans="2:21" ht="12.75" customHeight="1" x14ac:dyDescent="0.2">
      <c r="C110" s="48"/>
      <c r="G110" s="48"/>
      <c r="H110" s="48"/>
      <c r="I110" s="48"/>
      <c r="K110" s="48"/>
      <c r="L110" s="48"/>
      <c r="M110" s="48"/>
      <c r="S110" s="48"/>
      <c r="T110" s="35"/>
      <c r="U110" s="35"/>
    </row>
    <row r="111" spans="2:21" ht="12.75" customHeight="1" x14ac:dyDescent="0.2">
      <c r="C111" s="48"/>
      <c r="G111" s="48"/>
      <c r="H111" s="48"/>
      <c r="I111" s="48"/>
      <c r="K111" s="48"/>
      <c r="L111" s="48"/>
      <c r="M111" s="48"/>
      <c r="S111" s="48"/>
      <c r="T111" s="35"/>
      <c r="U111" s="35"/>
    </row>
    <row r="112" spans="2:21" ht="12.75" customHeight="1" x14ac:dyDescent="0.2">
      <c r="C112" s="48"/>
      <c r="G112" s="48"/>
      <c r="H112" s="48"/>
      <c r="I112" s="48"/>
      <c r="K112" s="48"/>
      <c r="L112" s="48"/>
      <c r="M112" s="48"/>
      <c r="S112" s="48"/>
      <c r="T112" s="35"/>
      <c r="U112" s="35"/>
    </row>
    <row r="113" spans="1:21" ht="12.75" customHeight="1" x14ac:dyDescent="0.2"/>
    <row r="114" spans="1:21" ht="12.75" customHeight="1" x14ac:dyDescent="0.2">
      <c r="B114" s="46"/>
      <c r="G114" s="48"/>
      <c r="H114" s="48"/>
      <c r="I114" s="48"/>
      <c r="J114" s="48"/>
      <c r="K114" s="35"/>
      <c r="L114" s="48"/>
      <c r="M114" s="48"/>
      <c r="T114" s="35"/>
      <c r="U114" s="35"/>
    </row>
    <row r="115" spans="1:21" ht="12.75" customHeight="1" x14ac:dyDescent="0.2">
      <c r="B115" s="36"/>
      <c r="C115" s="252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</row>
    <row r="116" spans="1:21" ht="12.75" customHeight="1" x14ac:dyDescent="0.2">
      <c r="B116" s="36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</row>
    <row r="117" spans="1:21" ht="12.75" customHeight="1" x14ac:dyDescent="0.2">
      <c r="B117" s="46"/>
    </row>
    <row r="118" spans="1:21" ht="12.75" customHeight="1" x14ac:dyDescent="0.2">
      <c r="B118" s="36"/>
      <c r="C118" s="110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</row>
    <row r="119" spans="1:21" ht="12.75" customHeight="1" x14ac:dyDescent="0.2">
      <c r="B119" s="3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</row>
    <row r="120" spans="1:21" ht="12.75" customHeight="1" x14ac:dyDescent="0.2">
      <c r="B120" s="3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</row>
    <row r="121" spans="1:21" ht="12.75" customHeight="1" x14ac:dyDescent="0.2">
      <c r="A121" s="244" t="str">
        <f ca="1">CELL("nomfichier")</f>
        <v>\\file2.intranet.chuv\data2\CIT\__NORMES_ET_INFOS\01_Interne CHUV\__Directives_CIT\DOCUMENTS VDOC DIRECTIVES POUR LES CONSTRUCTIONS - INTERNET\6. Contrats, commandes, régie\Formulaires\[2.Lettre de commande 2025 - Typo3.xlsx]Interne CHUV</v>
      </c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</row>
    <row r="122" spans="1:21" ht="12.75" customHeight="1" x14ac:dyDescent="0.2">
      <c r="A122" s="244"/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</row>
  </sheetData>
  <sheetProtection sheet="1" selectLockedCells="1"/>
  <mergeCells count="92">
    <mergeCell ref="O40:P40"/>
    <mergeCell ref="O41:P41"/>
    <mergeCell ref="E20:K20"/>
    <mergeCell ref="E17:K17"/>
    <mergeCell ref="D47:G47"/>
    <mergeCell ref="K47:N47"/>
    <mergeCell ref="R47:U47"/>
    <mergeCell ref="A19:D19"/>
    <mergeCell ref="A20:D20"/>
    <mergeCell ref="T28:U28"/>
    <mergeCell ref="T42:U42"/>
    <mergeCell ref="T41:U41"/>
    <mergeCell ref="T29:U29"/>
    <mergeCell ref="T31:U31"/>
    <mergeCell ref="G34:H34"/>
    <mergeCell ref="T40:U40"/>
    <mergeCell ref="G42:H42"/>
    <mergeCell ref="K42:L42"/>
    <mergeCell ref="B28:C28"/>
    <mergeCell ref="G36:H36"/>
    <mergeCell ref="K36:L36"/>
    <mergeCell ref="G37:H37"/>
    <mergeCell ref="B29:C29"/>
    <mergeCell ref="K40:L40"/>
    <mergeCell ref="G38:H38"/>
    <mergeCell ref="C3:S3"/>
    <mergeCell ref="G31:H31"/>
    <mergeCell ref="K33:L33"/>
    <mergeCell ref="K34:L34"/>
    <mergeCell ref="K35:L35"/>
    <mergeCell ref="O31:P31"/>
    <mergeCell ref="O33:P33"/>
    <mergeCell ref="O34:P34"/>
    <mergeCell ref="O35:P35"/>
    <mergeCell ref="D29:E29"/>
    <mergeCell ref="P14:U14"/>
    <mergeCell ref="K31:L31"/>
    <mergeCell ref="B25:D25"/>
    <mergeCell ref="A17:D17"/>
    <mergeCell ref="R24:U24"/>
    <mergeCell ref="A18:D18"/>
    <mergeCell ref="T27:U27"/>
    <mergeCell ref="K38:L38"/>
    <mergeCell ref="O38:P38"/>
    <mergeCell ref="O37:P37"/>
    <mergeCell ref="O36:P36"/>
    <mergeCell ref="G27:R27"/>
    <mergeCell ref="G28:R28"/>
    <mergeCell ref="G29:R29"/>
    <mergeCell ref="G35:H35"/>
    <mergeCell ref="K37:L37"/>
    <mergeCell ref="G33:H33"/>
    <mergeCell ref="B27:C27"/>
    <mergeCell ref="D28:E28"/>
    <mergeCell ref="D27:E27"/>
    <mergeCell ref="K41:L41"/>
    <mergeCell ref="G40:H40"/>
    <mergeCell ref="G41:H41"/>
    <mergeCell ref="T44:U44"/>
    <mergeCell ref="A60:D60"/>
    <mergeCell ref="A52:D52"/>
    <mergeCell ref="A56:C56"/>
    <mergeCell ref="A50:C50"/>
    <mergeCell ref="E50:U50"/>
    <mergeCell ref="G44:H44"/>
    <mergeCell ref="D45:E45"/>
    <mergeCell ref="T45:U45"/>
    <mergeCell ref="A44:C44"/>
    <mergeCell ref="K44:L44"/>
    <mergeCell ref="O44:P44"/>
    <mergeCell ref="O42:P42"/>
    <mergeCell ref="A121:U122"/>
    <mergeCell ref="B105:S107"/>
    <mergeCell ref="C119:U119"/>
    <mergeCell ref="L58:R58"/>
    <mergeCell ref="E52:U52"/>
    <mergeCell ref="C79:F79"/>
    <mergeCell ref="A83:P83"/>
    <mergeCell ref="A73:U75"/>
    <mergeCell ref="B77:U78"/>
    <mergeCell ref="A81:U82"/>
    <mergeCell ref="C115:U115"/>
    <mergeCell ref="D56:U56"/>
    <mergeCell ref="A85:U86"/>
    <mergeCell ref="O17:T17"/>
    <mergeCell ref="O18:T18"/>
    <mergeCell ref="O19:T19"/>
    <mergeCell ref="N14:O14"/>
    <mergeCell ref="N6:T6"/>
    <mergeCell ref="N7:T7"/>
    <mergeCell ref="N8:T8"/>
    <mergeCell ref="N9:T9"/>
  </mergeCells>
  <phoneticPr fontId="3" type="noConversion"/>
  <dataValidations count="3">
    <dataValidation type="list" allowBlank="1" showInputMessage="1" showErrorMessage="1" sqref="D47:G47" xr:uid="{00000000-0002-0000-0000-000000000000}">
      <formula1>$W$33:$W$37</formula1>
    </dataValidation>
    <dataValidation type="list" allowBlank="1" showInputMessage="1" showErrorMessage="1" sqref="K47:N47" xr:uid="{00000000-0002-0000-0000-000001000000}">
      <formula1>$Y$33:$Y$37</formula1>
    </dataValidation>
    <dataValidation type="list" allowBlank="1" showInputMessage="1" showErrorMessage="1" sqref="R47:U47" xr:uid="{00000000-0002-0000-0000-000002000000}">
      <formula1>$AA$33:$AA$39</formula1>
    </dataValidation>
  </dataValidations>
  <pageMargins left="0.48958333333333331" right="0.39583333333333331" top="0.89583333333333337" bottom="0.82677165354330717" header="0.27559055118110237" footer="0.11811023622047245"/>
  <pageSetup paperSize="9" orientation="portrait" r:id="rId1"/>
  <headerFooter differentFirst="1">
    <oddHeader>&amp;L&amp;G</oddHeader>
    <oddFooter>&amp;L&amp;8ARC_FORMULAIRE_3940&amp;C&amp;8V 30 - 12.12.2024&amp;R&amp;8&amp;P / &amp;N</oddFooter>
    <firstHeader>&amp;L&amp;G&amp;R&amp;G</firstHeader>
    <firstFooter>&amp;L&amp;G &amp;8ARC_FORMULAIRE_3940&amp;C&amp;8V 31 -  24.07.2025&amp;R&amp;8&amp;P / &amp;N</firstFooter>
  </headerFooter>
  <rowBreaks count="1" manualBreakCount="1">
    <brk id="63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Drop Down 13">
              <controlPr defaultSize="0" print="0" autoLine="0" autoPict="0">
                <anchor moveWithCells="1">
                  <from>
                    <xdr:col>0</xdr:col>
                    <xdr:colOff>342900</xdr:colOff>
                    <xdr:row>10</xdr:row>
                    <xdr:rowOff>38100</xdr:rowOff>
                  </from>
                  <to>
                    <xdr:col>10</xdr:col>
                    <xdr:colOff>323850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Drop Down 30">
              <controlPr defaultSize="0" print="0" autoLine="0" autoPict="0">
                <anchor moveWithCells="1">
                  <from>
                    <xdr:col>10</xdr:col>
                    <xdr:colOff>342900</xdr:colOff>
                    <xdr:row>47</xdr:row>
                    <xdr:rowOff>47625</xdr:rowOff>
                  </from>
                  <to>
                    <xdr:col>20</xdr:col>
                    <xdr:colOff>657225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21"/>
  <sheetViews>
    <sheetView showGridLines="0" view="pageLayout" zoomScaleNormal="100" workbookViewId="0">
      <selection activeCell="N6" sqref="N6:T6"/>
    </sheetView>
  </sheetViews>
  <sheetFormatPr baseColWidth="10" defaultColWidth="11.42578125" defaultRowHeight="12" x14ac:dyDescent="0.2"/>
  <cols>
    <col min="1" max="1" width="4.5703125" style="2" customWidth="1"/>
    <col min="2" max="3" width="5.42578125" style="2" customWidth="1"/>
    <col min="4" max="4" width="6" style="2" customWidth="1"/>
    <col min="5" max="5" width="7.7109375" style="2" customWidth="1"/>
    <col min="6" max="6" width="7.5703125" style="2" hidden="1" customWidth="1"/>
    <col min="7" max="7" width="6.140625" style="2" customWidth="1"/>
    <col min="8" max="8" width="2.5703125" style="2" bestFit="1" customWidth="1"/>
    <col min="9" max="9" width="8.7109375" style="2" hidden="1" customWidth="1"/>
    <col min="10" max="10" width="5.28515625" style="2" customWidth="1"/>
    <col min="11" max="11" width="5.42578125" style="2" customWidth="1"/>
    <col min="12" max="12" width="4" style="2" customWidth="1"/>
    <col min="13" max="13" width="2.5703125" style="2" hidden="1" customWidth="1"/>
    <col min="14" max="14" width="9" style="2" customWidth="1"/>
    <col min="15" max="15" width="5.85546875" style="2" customWidth="1"/>
    <col min="16" max="16" width="5.28515625" style="2" customWidth="1"/>
    <col min="17" max="17" width="2.5703125" style="2" hidden="1" customWidth="1"/>
    <col min="18" max="18" width="3.140625" style="2" customWidth="1"/>
    <col min="19" max="19" width="4.5703125" style="2" customWidth="1"/>
    <col min="20" max="20" width="2.5703125" style="2" customWidth="1"/>
    <col min="21" max="21" width="10.140625" style="2" customWidth="1"/>
    <col min="22" max="22" width="1.85546875" style="2" customWidth="1"/>
    <col min="23" max="27" width="11.42578125" style="2" hidden="1" customWidth="1"/>
    <col min="28" max="28" width="0" style="2" hidden="1" customWidth="1"/>
    <col min="29" max="16384" width="11.42578125" style="2"/>
  </cols>
  <sheetData>
    <row r="1" spans="1:21" s="1" customFormat="1" ht="7.5" customHeight="1" x14ac:dyDescent="0.2">
      <c r="C1" s="37"/>
    </row>
    <row r="2" spans="1:21" s="1" customFormat="1" ht="7.5" customHeight="1" x14ac:dyDescent="0.2">
      <c r="C2" s="37"/>
    </row>
    <row r="3" spans="1:21" s="5" customFormat="1" ht="12" customHeight="1" x14ac:dyDescent="0.2">
      <c r="B3" s="167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120"/>
      <c r="U3" s="121"/>
    </row>
    <row r="4" spans="1:21" ht="6" customHeight="1" x14ac:dyDescent="0.2">
      <c r="C4" s="37"/>
    </row>
    <row r="5" spans="1:21" ht="12" customHeight="1" x14ac:dyDescent="0.2">
      <c r="C5" s="3"/>
    </row>
    <row r="6" spans="1:21" ht="12.75" customHeight="1" x14ac:dyDescent="0.2">
      <c r="C6" s="3"/>
      <c r="L6" s="143"/>
      <c r="M6" s="143"/>
      <c r="N6" s="242"/>
      <c r="O6" s="242"/>
      <c r="P6" s="242"/>
      <c r="Q6" s="242"/>
      <c r="R6" s="242"/>
      <c r="S6" s="242"/>
      <c r="T6" s="242"/>
      <c r="U6" s="143"/>
    </row>
    <row r="7" spans="1:21" ht="12.75" customHeight="1" x14ac:dyDescent="0.2">
      <c r="K7" s="4"/>
      <c r="L7" s="144"/>
      <c r="M7" s="144"/>
      <c r="N7" s="242"/>
      <c r="O7" s="242"/>
      <c r="P7" s="242"/>
      <c r="Q7" s="242"/>
      <c r="R7" s="242"/>
      <c r="S7" s="242"/>
      <c r="T7" s="242"/>
      <c r="U7" s="144"/>
    </row>
    <row r="8" spans="1:21" ht="12.75" customHeight="1" x14ac:dyDescent="0.2">
      <c r="K8" s="4"/>
      <c r="L8" s="144"/>
      <c r="M8" s="144"/>
      <c r="N8" s="242"/>
      <c r="O8" s="243"/>
      <c r="P8" s="243"/>
      <c r="Q8" s="243"/>
      <c r="R8" s="243"/>
      <c r="S8" s="243"/>
      <c r="T8" s="243"/>
      <c r="U8" s="144"/>
    </row>
    <row r="9" spans="1:21" ht="12.75" customHeight="1" x14ac:dyDescent="0.2">
      <c r="K9" s="4"/>
      <c r="L9" s="144"/>
      <c r="M9" s="144"/>
      <c r="N9" s="242"/>
      <c r="O9" s="243"/>
      <c r="P9" s="243"/>
      <c r="Q9" s="243"/>
      <c r="R9" s="243"/>
      <c r="S9" s="243"/>
      <c r="T9" s="243"/>
      <c r="U9" s="144"/>
    </row>
    <row r="10" spans="1:21" ht="12.75" customHeight="1" x14ac:dyDescent="0.2">
      <c r="A10" s="2" t="e">
        <f>Section</f>
        <v>#N/A</v>
      </c>
      <c r="N10" s="84"/>
    </row>
    <row r="11" spans="1:21" ht="6.75" customHeight="1" x14ac:dyDescent="0.2"/>
    <row r="12" spans="1:21" ht="12.75" customHeight="1" x14ac:dyDescent="0.2">
      <c r="A12" s="2" t="s">
        <v>8</v>
      </c>
      <c r="B12" s="6"/>
      <c r="K12" s="125"/>
    </row>
    <row r="13" spans="1:21" ht="12.75" customHeight="1" x14ac:dyDescent="0.2">
      <c r="A13" s="181"/>
      <c r="B13" s="1"/>
    </row>
    <row r="14" spans="1:21" ht="12.75" customHeight="1" x14ac:dyDescent="0.2">
      <c r="N14" s="240" t="s">
        <v>7</v>
      </c>
      <c r="O14" s="240"/>
      <c r="P14" s="278"/>
      <c r="Q14" s="278"/>
      <c r="R14" s="278"/>
      <c r="S14" s="278"/>
      <c r="T14" s="278"/>
      <c r="U14" s="278"/>
    </row>
    <row r="15" spans="1:21" ht="12.75" customHeight="1" x14ac:dyDescent="0.2">
      <c r="A15" s="85" t="s">
        <v>20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1" ht="12.75" customHeight="1" x14ac:dyDescent="0.2">
      <c r="A16" s="3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2" ht="12.75" customHeight="1" x14ac:dyDescent="0.2">
      <c r="A17" s="240" t="s">
        <v>130</v>
      </c>
      <c r="B17" s="240"/>
      <c r="C17" s="240"/>
      <c r="D17" s="240"/>
      <c r="E17" s="254"/>
      <c r="F17" s="254"/>
      <c r="G17" s="254"/>
      <c r="H17" s="254"/>
      <c r="I17" s="254"/>
      <c r="J17" s="254"/>
      <c r="K17" s="254"/>
      <c r="N17" s="166" t="s">
        <v>133</v>
      </c>
      <c r="O17" s="239"/>
      <c r="P17" s="239"/>
      <c r="Q17" s="239"/>
      <c r="R17" s="239"/>
      <c r="S17" s="239"/>
      <c r="T17" s="239"/>
      <c r="U17" s="145"/>
    </row>
    <row r="18" spans="1:22" s="8" customFormat="1" ht="12.75" customHeight="1" x14ac:dyDescent="0.2">
      <c r="A18" s="269" t="s">
        <v>151</v>
      </c>
      <c r="B18" s="269"/>
      <c r="C18" s="269"/>
      <c r="D18" s="269"/>
      <c r="E18" s="234"/>
      <c r="F18" s="234"/>
      <c r="G18" s="234"/>
      <c r="H18" s="234"/>
      <c r="I18" s="234"/>
      <c r="J18" s="234"/>
      <c r="K18" s="236"/>
      <c r="N18" s="11" t="s">
        <v>134</v>
      </c>
      <c r="O18" s="239"/>
      <c r="P18" s="239"/>
      <c r="Q18" s="239"/>
      <c r="R18" s="239"/>
      <c r="S18" s="239"/>
      <c r="T18" s="239"/>
      <c r="U18" s="145"/>
    </row>
    <row r="19" spans="1:22" ht="12.75" customHeight="1" x14ac:dyDescent="0.2">
      <c r="A19" s="269" t="s">
        <v>131</v>
      </c>
      <c r="B19" s="269"/>
      <c r="C19" s="269"/>
      <c r="D19" s="269"/>
      <c r="E19" s="234"/>
      <c r="F19" s="234"/>
      <c r="G19" s="234"/>
      <c r="H19" s="234"/>
      <c r="I19" s="234"/>
      <c r="J19" s="234"/>
      <c r="K19" s="236"/>
      <c r="L19" s="10"/>
      <c r="M19" s="10"/>
      <c r="N19" s="10"/>
      <c r="O19" s="239"/>
      <c r="P19" s="239"/>
      <c r="Q19" s="239"/>
      <c r="R19" s="239"/>
      <c r="S19" s="239"/>
      <c r="T19" s="239"/>
      <c r="U19" s="145"/>
    </row>
    <row r="20" spans="1:22" ht="12.75" customHeight="1" x14ac:dyDescent="0.2">
      <c r="A20" s="240" t="s">
        <v>132</v>
      </c>
      <c r="B20" s="240"/>
      <c r="C20" s="240"/>
      <c r="D20" s="240"/>
      <c r="E20" s="254"/>
      <c r="F20" s="254"/>
      <c r="G20" s="254"/>
      <c r="H20" s="254"/>
      <c r="I20" s="254"/>
      <c r="J20" s="254"/>
      <c r="K20" s="254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2" ht="12.75" customHeight="1" x14ac:dyDescent="0.2">
      <c r="A21" s="162"/>
      <c r="B21" s="162"/>
      <c r="C21" s="162"/>
      <c r="D21" s="162"/>
      <c r="E21" s="115"/>
      <c r="F21" s="11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2" ht="12" customHeight="1" x14ac:dyDescent="0.2">
      <c r="A22" s="2" t="s">
        <v>63</v>
      </c>
    </row>
    <row r="23" spans="1:22" ht="5.0999999999999996" customHeight="1" x14ac:dyDescent="0.2"/>
    <row r="24" spans="1:22" ht="12.75" customHeight="1" x14ac:dyDescent="0.2">
      <c r="A24" s="39" t="s">
        <v>46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254"/>
      <c r="S24" s="254"/>
      <c r="T24" s="254"/>
      <c r="U24" s="254"/>
    </row>
    <row r="25" spans="1:22" ht="12.75" customHeight="1" x14ac:dyDescent="0.2">
      <c r="A25" s="47" t="s">
        <v>38</v>
      </c>
      <c r="B25" s="279"/>
      <c r="C25" s="280"/>
      <c r="D25" s="280"/>
      <c r="E25" s="87" t="s">
        <v>13</v>
      </c>
      <c r="F25" s="87"/>
      <c r="J25" s="88"/>
      <c r="K25" s="47"/>
    </row>
    <row r="26" spans="1:22" ht="1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2" ht="12.75" customHeight="1" x14ac:dyDescent="0.2">
      <c r="A27" s="14" t="s">
        <v>14</v>
      </c>
      <c r="B27" s="281"/>
      <c r="C27" s="282"/>
      <c r="D27" s="283" t="s">
        <v>15</v>
      </c>
      <c r="E27" s="283"/>
      <c r="F27" s="165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122" t="s">
        <v>162</v>
      </c>
      <c r="T27" s="270"/>
      <c r="U27" s="271"/>
      <c r="V27" s="128"/>
    </row>
    <row r="28" spans="1:22" ht="12.75" customHeight="1" x14ac:dyDescent="0.2">
      <c r="A28" s="16" t="s">
        <v>14</v>
      </c>
      <c r="B28" s="281"/>
      <c r="C28" s="282"/>
      <c r="D28" s="277" t="s">
        <v>15</v>
      </c>
      <c r="E28" s="277"/>
      <c r="F28" s="164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130" t="s">
        <v>162</v>
      </c>
      <c r="T28" s="270"/>
      <c r="U28" s="271"/>
    </row>
    <row r="29" spans="1:22" ht="12" customHeight="1" x14ac:dyDescent="0.2">
      <c r="A29" s="16" t="s">
        <v>14</v>
      </c>
      <c r="B29" s="281"/>
      <c r="C29" s="281"/>
      <c r="D29" s="277" t="s">
        <v>15</v>
      </c>
      <c r="E29" s="277"/>
      <c r="F29" s="164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130" t="s">
        <v>162</v>
      </c>
      <c r="T29" s="289"/>
      <c r="U29" s="290"/>
    </row>
    <row r="30" spans="1:22" ht="5.0999999999999996" customHeight="1" x14ac:dyDescent="0.2">
      <c r="A30" s="19"/>
      <c r="B30" s="164"/>
      <c r="C30" s="164"/>
      <c r="D30" s="9"/>
      <c r="E30" s="164"/>
      <c r="F30" s="164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44"/>
      <c r="U30" s="45"/>
    </row>
    <row r="31" spans="1:22" ht="12" customHeight="1" x14ac:dyDescent="0.2">
      <c r="A31" s="20" t="s">
        <v>0</v>
      </c>
      <c r="B31" s="21"/>
      <c r="C31" s="21"/>
      <c r="D31" s="22"/>
      <c r="E31" s="22"/>
      <c r="F31" s="22"/>
      <c r="G31" s="275">
        <f>B27</f>
        <v>0</v>
      </c>
      <c r="H31" s="275"/>
      <c r="I31" s="168"/>
      <c r="J31" s="22"/>
      <c r="K31" s="276">
        <f>B28</f>
        <v>0</v>
      </c>
      <c r="L31" s="276"/>
      <c r="M31" s="169"/>
      <c r="N31" s="22"/>
      <c r="O31" s="276">
        <f>B29</f>
        <v>0</v>
      </c>
      <c r="P31" s="276"/>
      <c r="Q31" s="169"/>
      <c r="S31" s="23" t="s">
        <v>162</v>
      </c>
      <c r="T31" s="291">
        <f>SUM(T27:U29)</f>
        <v>0</v>
      </c>
      <c r="U31" s="292"/>
      <c r="V31" s="128"/>
    </row>
    <row r="32" spans="1:22" ht="5.0999999999999996" customHeight="1" x14ac:dyDescent="0.2">
      <c r="A32" s="24"/>
      <c r="B32" s="9"/>
      <c r="C32" s="9"/>
      <c r="D32" s="9"/>
      <c r="E32" s="9"/>
      <c r="F32" s="9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18"/>
      <c r="T32" s="19"/>
      <c r="U32" s="42"/>
    </row>
    <row r="33" spans="1:27" ht="12.75" customHeight="1" x14ac:dyDescent="0.3">
      <c r="A33" s="24" t="s">
        <v>39</v>
      </c>
      <c r="B33" s="9"/>
      <c r="C33" s="90"/>
      <c r="D33" s="2" t="s">
        <v>1</v>
      </c>
      <c r="E33" s="163">
        <f>ROUND(T31*C33%*20,0)/20</f>
        <v>0</v>
      </c>
      <c r="F33" s="26">
        <f>T31-E33</f>
        <v>0</v>
      </c>
      <c r="G33" s="257">
        <f>ROUND(T27*C33%*20,0)/20</f>
        <v>0</v>
      </c>
      <c r="H33" s="257"/>
      <c r="I33" s="26">
        <f>T27-G33</f>
        <v>0</v>
      </c>
      <c r="J33" s="173"/>
      <c r="K33" s="257">
        <f>ROUND(T28*C33%*20,0)/20</f>
        <v>0</v>
      </c>
      <c r="L33" s="257"/>
      <c r="M33" s="26">
        <f>T28-K33</f>
        <v>0</v>
      </c>
      <c r="N33" s="173"/>
      <c r="O33" s="257">
        <f>ROUND(T29*C33%*20,0)/20</f>
        <v>0</v>
      </c>
      <c r="P33" s="257"/>
      <c r="Q33" s="26">
        <f>T29-O33</f>
        <v>0</v>
      </c>
      <c r="S33" s="18" t="s">
        <v>9</v>
      </c>
      <c r="T33" s="19"/>
      <c r="U33" s="42"/>
      <c r="V33" s="128"/>
      <c r="W33" s="2" t="s">
        <v>224</v>
      </c>
      <c r="Y33" s="2" t="s">
        <v>224</v>
      </c>
      <c r="AA33" s="2" t="s">
        <v>224</v>
      </c>
    </row>
    <row r="34" spans="1:27" ht="12.75" customHeight="1" x14ac:dyDescent="0.3">
      <c r="A34" s="24" t="s">
        <v>40</v>
      </c>
      <c r="B34" s="9"/>
      <c r="C34" s="90"/>
      <c r="D34" s="2" t="s">
        <v>1</v>
      </c>
      <c r="E34" s="163">
        <f>ROUND(F33*C34%*20,0)/20</f>
        <v>0</v>
      </c>
      <c r="F34" s="26">
        <f>F33-E34</f>
        <v>0</v>
      </c>
      <c r="G34" s="257">
        <f>ROUND(I33*C34%*20,0)/20</f>
        <v>0</v>
      </c>
      <c r="H34" s="257"/>
      <c r="I34" s="26">
        <f>I33-G34</f>
        <v>0</v>
      </c>
      <c r="J34" s="173"/>
      <c r="K34" s="257">
        <f>ROUND(M33*C34%*20,0)/20</f>
        <v>0</v>
      </c>
      <c r="L34" s="257"/>
      <c r="M34" s="26">
        <f>M33-K34</f>
        <v>0</v>
      </c>
      <c r="N34" s="173"/>
      <c r="O34" s="257">
        <f>ROUND(Q33*C34%*20,0)/20</f>
        <v>0</v>
      </c>
      <c r="P34" s="257"/>
      <c r="Q34" s="26">
        <f>Q33-O34</f>
        <v>0</v>
      </c>
      <c r="S34" s="18"/>
      <c r="T34" s="43"/>
      <c r="U34" s="42"/>
      <c r="W34" s="2" t="s">
        <v>215</v>
      </c>
      <c r="Y34" s="2" t="s">
        <v>216</v>
      </c>
      <c r="AA34" s="2" t="s">
        <v>211</v>
      </c>
    </row>
    <row r="35" spans="1:27" ht="12.75" customHeight="1" x14ac:dyDescent="0.3">
      <c r="A35" s="92" t="s">
        <v>58</v>
      </c>
      <c r="B35" s="9"/>
      <c r="C35" s="90"/>
      <c r="D35" s="2" t="s">
        <v>1</v>
      </c>
      <c r="E35" s="163">
        <f>ROUND(F34*C35%*20,0)/20</f>
        <v>0</v>
      </c>
      <c r="F35" s="26">
        <f>F34-E35</f>
        <v>0</v>
      </c>
      <c r="G35" s="257">
        <f>ROUND(I34*C35%*20,0)/20</f>
        <v>0</v>
      </c>
      <c r="H35" s="257"/>
      <c r="I35" s="26">
        <f>I34-G35</f>
        <v>0</v>
      </c>
      <c r="J35" s="173"/>
      <c r="K35" s="257">
        <f>ROUND(M34*C35%*20,0)/20</f>
        <v>0</v>
      </c>
      <c r="L35" s="257"/>
      <c r="M35" s="26">
        <f>M34-K35</f>
        <v>0</v>
      </c>
      <c r="N35" s="173"/>
      <c r="O35" s="257">
        <f>ROUND(Q34*C35%*20,0)/20</f>
        <v>0</v>
      </c>
      <c r="P35" s="257"/>
      <c r="Q35" s="26">
        <f>Q34-O35</f>
        <v>0</v>
      </c>
      <c r="S35" s="18"/>
      <c r="T35" s="43"/>
      <c r="U35" s="42"/>
      <c r="W35" s="2" t="s">
        <v>204</v>
      </c>
      <c r="Y35" s="2" t="s">
        <v>207</v>
      </c>
      <c r="AA35" s="2" t="s">
        <v>212</v>
      </c>
    </row>
    <row r="36" spans="1:27" ht="12.75" customHeight="1" x14ac:dyDescent="0.3">
      <c r="A36" s="92" t="s">
        <v>135</v>
      </c>
      <c r="B36" s="9"/>
      <c r="C36" s="90"/>
      <c r="D36" s="2" t="s">
        <v>1</v>
      </c>
      <c r="E36" s="163">
        <f>ROUND(F35*C36%*20,0)/20</f>
        <v>0</v>
      </c>
      <c r="F36" s="26"/>
      <c r="G36" s="257">
        <f t="shared" ref="G36" si="0">ROUND(I35*C36%*20,0)/20</f>
        <v>0</v>
      </c>
      <c r="H36" s="257"/>
      <c r="I36" s="26">
        <f t="shared" ref="I36:I38" si="1">I35-G36</f>
        <v>0</v>
      </c>
      <c r="J36" s="173"/>
      <c r="K36" s="257">
        <f t="shared" ref="K36:K38" si="2">ROUND(M35*C36%*20,0)/20</f>
        <v>0</v>
      </c>
      <c r="L36" s="257"/>
      <c r="M36" s="26">
        <f t="shared" ref="M36:M38" si="3">M35-K36</f>
        <v>0</v>
      </c>
      <c r="N36" s="173"/>
      <c r="O36" s="257">
        <f t="shared" ref="O36:O38" si="4">ROUND(Q35*C36%*20,0)/20</f>
        <v>0</v>
      </c>
      <c r="P36" s="257"/>
      <c r="Q36" s="26"/>
      <c r="S36" s="18"/>
      <c r="T36" s="43"/>
      <c r="U36" s="42"/>
      <c r="W36" s="2" t="s">
        <v>205</v>
      </c>
      <c r="Y36" s="2" t="s">
        <v>208</v>
      </c>
      <c r="AA36" s="2" t="s">
        <v>213</v>
      </c>
    </row>
    <row r="37" spans="1:27" ht="12.75" customHeight="1" x14ac:dyDescent="0.3">
      <c r="A37" s="92" t="s">
        <v>136</v>
      </c>
      <c r="B37" s="9"/>
      <c r="C37" s="127"/>
      <c r="D37" s="2" t="s">
        <v>16</v>
      </c>
      <c r="E37" s="163">
        <f>C37</f>
        <v>0</v>
      </c>
      <c r="F37" s="26"/>
      <c r="G37" s="257">
        <f>E37</f>
        <v>0</v>
      </c>
      <c r="H37" s="257"/>
      <c r="I37" s="26">
        <f t="shared" si="1"/>
        <v>0</v>
      </c>
      <c r="J37" s="173"/>
      <c r="K37" s="257">
        <f t="shared" si="2"/>
        <v>0</v>
      </c>
      <c r="L37" s="257"/>
      <c r="M37" s="26">
        <f t="shared" si="3"/>
        <v>0</v>
      </c>
      <c r="N37" s="173"/>
      <c r="O37" s="257">
        <f t="shared" si="4"/>
        <v>0</v>
      </c>
      <c r="P37" s="257"/>
      <c r="Q37" s="26"/>
      <c r="S37" s="18"/>
      <c r="T37" s="43"/>
      <c r="U37" s="42"/>
      <c r="W37" s="2" t="s">
        <v>206</v>
      </c>
      <c r="Y37" s="2" t="s">
        <v>209</v>
      </c>
      <c r="AA37" s="2" t="s">
        <v>210</v>
      </c>
    </row>
    <row r="38" spans="1:27" ht="12.75" customHeight="1" x14ac:dyDescent="0.3">
      <c r="A38" s="92" t="s">
        <v>137</v>
      </c>
      <c r="B38" s="9"/>
      <c r="C38" s="127"/>
      <c r="D38" s="2" t="s">
        <v>16</v>
      </c>
      <c r="E38" s="163">
        <f>C38</f>
        <v>0</v>
      </c>
      <c r="F38" s="26"/>
      <c r="G38" s="257">
        <f>E38</f>
        <v>0</v>
      </c>
      <c r="H38" s="257"/>
      <c r="I38" s="26">
        <f t="shared" si="1"/>
        <v>0</v>
      </c>
      <c r="J38" s="173"/>
      <c r="K38" s="257">
        <f t="shared" si="2"/>
        <v>0</v>
      </c>
      <c r="L38" s="257"/>
      <c r="M38" s="26">
        <f t="shared" si="3"/>
        <v>0</v>
      </c>
      <c r="N38" s="173"/>
      <c r="O38" s="257">
        <f t="shared" si="4"/>
        <v>0</v>
      </c>
      <c r="P38" s="257"/>
      <c r="Q38" s="26"/>
      <c r="S38" s="18"/>
      <c r="T38" s="43"/>
      <c r="U38" s="42"/>
      <c r="AA38" s="2" t="s">
        <v>214</v>
      </c>
    </row>
    <row r="39" spans="1:27" ht="12.75" customHeight="1" x14ac:dyDescent="0.3">
      <c r="A39" s="92"/>
      <c r="B39" s="9"/>
      <c r="C39" s="147"/>
      <c r="E39" s="163"/>
      <c r="F39" s="26"/>
      <c r="G39" s="163"/>
      <c r="H39" s="163"/>
      <c r="I39" s="26"/>
      <c r="J39" s="173"/>
      <c r="K39" s="163"/>
      <c r="L39" s="163"/>
      <c r="M39" s="26"/>
      <c r="N39" s="173"/>
      <c r="O39" s="163"/>
      <c r="P39" s="163"/>
      <c r="Q39" s="26"/>
      <c r="S39" s="18"/>
      <c r="T39" s="43"/>
      <c r="U39" s="42"/>
      <c r="AA39" s="2" t="s">
        <v>238</v>
      </c>
    </row>
    <row r="40" spans="1:27" ht="12.75" customHeight="1" x14ac:dyDescent="0.3">
      <c r="A40" s="24" t="s">
        <v>10</v>
      </c>
      <c r="B40" s="9"/>
      <c r="C40" s="9"/>
      <c r="D40" s="9"/>
      <c r="E40" s="9"/>
      <c r="F40" s="9"/>
      <c r="G40" s="257">
        <f>G33+G34+G35+G38+G37</f>
        <v>0</v>
      </c>
      <c r="H40" s="257"/>
      <c r="I40" s="190"/>
      <c r="J40" s="189"/>
      <c r="K40" s="257">
        <f>K33+K34+K35+K38+K37</f>
        <v>0</v>
      </c>
      <c r="L40" s="257"/>
      <c r="M40" s="190"/>
      <c r="O40" s="257">
        <f>O33+O34+O35+O38+O37</f>
        <v>0</v>
      </c>
      <c r="P40" s="257"/>
      <c r="Q40" s="163"/>
      <c r="S40" s="123" t="s">
        <v>162</v>
      </c>
      <c r="T40" s="293">
        <f>E33+E34+E35+E38</f>
        <v>0</v>
      </c>
      <c r="U40" s="294"/>
    </row>
    <row r="41" spans="1:27" ht="12.75" customHeight="1" x14ac:dyDescent="0.3">
      <c r="A41" s="27" t="s">
        <v>2</v>
      </c>
      <c r="B41" s="28"/>
      <c r="C41" s="28"/>
      <c r="D41" s="9"/>
      <c r="E41" s="9"/>
      <c r="F41" s="9"/>
      <c r="G41" s="256">
        <f>T27-G40+G36</f>
        <v>0</v>
      </c>
      <c r="H41" s="256"/>
      <c r="I41" s="191"/>
      <c r="J41" s="189"/>
      <c r="K41" s="256">
        <f>T28-K40+K36</f>
        <v>0</v>
      </c>
      <c r="L41" s="256"/>
      <c r="M41" s="191"/>
      <c r="O41" s="256">
        <f>T29-O40+O36</f>
        <v>0</v>
      </c>
      <c r="P41" s="256"/>
      <c r="Q41" s="172"/>
      <c r="S41" s="123" t="s">
        <v>162</v>
      </c>
      <c r="T41" s="287">
        <f>T31-T40+E4+E37</f>
        <v>0</v>
      </c>
      <c r="U41" s="288"/>
    </row>
    <row r="42" spans="1:27" ht="12" customHeight="1" x14ac:dyDescent="0.3">
      <c r="A42" s="24" t="s">
        <v>3</v>
      </c>
      <c r="B42" s="9"/>
      <c r="C42" s="9"/>
      <c r="D42" s="89">
        <v>0</v>
      </c>
      <c r="E42" s="2" t="s">
        <v>1</v>
      </c>
      <c r="G42" s="257">
        <f>ROUND(G41*D42/100*20,0)/20</f>
        <v>0</v>
      </c>
      <c r="H42" s="257"/>
      <c r="I42" s="163"/>
      <c r="J42" s="173"/>
      <c r="K42" s="295">
        <f>ROUND(K41*D42/100*20,0)/20</f>
        <v>0</v>
      </c>
      <c r="L42" s="295"/>
      <c r="M42" s="163"/>
      <c r="O42" s="295">
        <f>ROUND(O41*D42/100*20,0)/20</f>
        <v>0</v>
      </c>
      <c r="P42" s="295"/>
      <c r="Q42" s="163"/>
      <c r="S42" s="124" t="s">
        <v>162</v>
      </c>
      <c r="T42" s="285">
        <f>ROUND(T41*D42/100*20,0)/20</f>
        <v>0</v>
      </c>
      <c r="U42" s="286"/>
    </row>
    <row r="43" spans="1:27" ht="5.0999999999999996" customHeight="1" x14ac:dyDescent="0.3">
      <c r="A43" s="24"/>
      <c r="B43" s="9"/>
      <c r="C43" s="9"/>
      <c r="D43" s="9"/>
      <c r="E43" s="9"/>
      <c r="F43" s="9"/>
      <c r="G43" s="44"/>
      <c r="H43" s="45"/>
      <c r="I43" s="118"/>
      <c r="J43" s="173"/>
      <c r="K43" s="44"/>
      <c r="L43" s="45"/>
      <c r="M43" s="118"/>
      <c r="N43" s="173"/>
      <c r="O43" s="44"/>
      <c r="P43" s="45"/>
      <c r="Q43" s="118"/>
      <c r="R43" s="173"/>
      <c r="S43" s="173"/>
      <c r="T43" s="44"/>
      <c r="U43" s="45"/>
    </row>
    <row r="44" spans="1:27" ht="12.75" customHeight="1" x14ac:dyDescent="0.3">
      <c r="A44" s="266" t="s">
        <v>4</v>
      </c>
      <c r="B44" s="267"/>
      <c r="C44" s="267"/>
      <c r="D44" s="29"/>
      <c r="E44" s="29"/>
      <c r="F44" s="29"/>
      <c r="G44" s="258">
        <f>G41+G42</f>
        <v>0</v>
      </c>
      <c r="H44" s="259"/>
      <c r="I44" s="119"/>
      <c r="J44" s="173"/>
      <c r="K44" s="258">
        <f>K41+K42</f>
        <v>0</v>
      </c>
      <c r="L44" s="259"/>
      <c r="M44" s="119"/>
      <c r="N44" s="173"/>
      <c r="O44" s="258">
        <f>O41+O42</f>
        <v>0</v>
      </c>
      <c r="P44" s="259"/>
      <c r="Q44" s="119"/>
      <c r="R44" s="173"/>
      <c r="S44" s="30" t="s">
        <v>162</v>
      </c>
      <c r="T44" s="258">
        <f>T41+T42</f>
        <v>0</v>
      </c>
      <c r="U44" s="259"/>
    </row>
    <row r="45" spans="1:27" ht="12.75" customHeight="1" x14ac:dyDescent="0.3">
      <c r="A45" s="31" t="s">
        <v>5</v>
      </c>
      <c r="B45" s="32"/>
      <c r="C45" s="32"/>
      <c r="D45" s="263" t="s">
        <v>6</v>
      </c>
      <c r="E45" s="263"/>
      <c r="F45" s="117"/>
      <c r="G45" s="176"/>
      <c r="H45" s="176"/>
      <c r="I45" s="176"/>
      <c r="J45" s="176"/>
      <c r="K45" s="176"/>
      <c r="L45" s="173"/>
      <c r="M45" s="173"/>
      <c r="N45" s="173"/>
      <c r="O45" s="173"/>
      <c r="P45" s="173"/>
      <c r="Q45" s="173"/>
      <c r="R45" s="173"/>
      <c r="S45" s="33" t="s">
        <v>162</v>
      </c>
      <c r="T45" s="264">
        <f>T44</f>
        <v>0</v>
      </c>
      <c r="U45" s="265"/>
    </row>
    <row r="46" spans="1:27" ht="6.75" customHeight="1" x14ac:dyDescent="0.3">
      <c r="L46" s="116"/>
      <c r="M46" s="116"/>
      <c r="N46" s="116"/>
      <c r="O46" s="116"/>
      <c r="P46" s="116"/>
      <c r="Q46" s="116"/>
      <c r="R46" s="116"/>
    </row>
    <row r="47" spans="1:27" ht="12.75" customHeight="1" x14ac:dyDescent="0.3">
      <c r="A47" s="194" t="s">
        <v>170</v>
      </c>
      <c r="B47" s="194"/>
      <c r="C47" s="194"/>
      <c r="D47" s="284" t="s">
        <v>224</v>
      </c>
      <c r="E47" s="284"/>
      <c r="F47" s="284"/>
      <c r="G47" s="284"/>
      <c r="H47" s="10" t="s">
        <v>171</v>
      </c>
      <c r="I47" s="10"/>
      <c r="K47" s="284" t="s">
        <v>224</v>
      </c>
      <c r="L47" s="284"/>
      <c r="M47" s="284"/>
      <c r="N47" s="284"/>
      <c r="P47" s="208" t="s">
        <v>172</v>
      </c>
      <c r="Q47" s="195"/>
      <c r="R47" s="284" t="s">
        <v>224</v>
      </c>
      <c r="S47" s="284"/>
      <c r="T47" s="284"/>
      <c r="U47" s="284"/>
    </row>
    <row r="48" spans="1:27" ht="17.25" customHeight="1" x14ac:dyDescent="0.2">
      <c r="A48" s="2" t="s">
        <v>11</v>
      </c>
    </row>
    <row r="49" spans="1:21" ht="5.25" customHeight="1" x14ac:dyDescent="0.2"/>
    <row r="50" spans="1:21" ht="12.75" customHeight="1" x14ac:dyDescent="0.2">
      <c r="A50" s="240" t="s">
        <v>142</v>
      </c>
      <c r="B50" s="240"/>
      <c r="C50" s="240"/>
      <c r="D50" s="6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</row>
    <row r="51" spans="1:21" ht="6" customHeight="1" x14ac:dyDescent="0.2"/>
    <row r="52" spans="1:21" ht="12.75" customHeight="1" x14ac:dyDescent="0.2">
      <c r="A52" s="261" t="s">
        <v>114</v>
      </c>
      <c r="B52" s="261"/>
      <c r="C52" s="261"/>
      <c r="D52" s="261"/>
      <c r="E52" s="246" t="s">
        <v>155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2.75" customHeight="1" x14ac:dyDescent="0.2">
      <c r="A53" s="6"/>
      <c r="B53" s="6"/>
      <c r="C53" s="6"/>
      <c r="D53" s="6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</row>
    <row r="54" spans="1:21" ht="12.75" customHeight="1" x14ac:dyDescent="0.2">
      <c r="A54" s="6"/>
      <c r="B54" s="6"/>
      <c r="C54" s="6"/>
      <c r="D54" s="6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  <row r="55" spans="1:21" ht="12.75" customHeight="1" x14ac:dyDescent="0.2">
      <c r="A55" s="6"/>
      <c r="B55" s="6"/>
      <c r="C55" s="6"/>
      <c r="D55" s="6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</row>
    <row r="56" spans="1:21" ht="12.75" customHeight="1" x14ac:dyDescent="0.2">
      <c r="A56" s="246" t="s">
        <v>144</v>
      </c>
      <c r="B56" s="246"/>
      <c r="C56" s="246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</row>
    <row r="57" spans="1:21" s="5" customFormat="1" ht="12.75" customHeight="1" x14ac:dyDescent="0.2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</row>
    <row r="58" spans="1:21" ht="12.75" customHeight="1" x14ac:dyDescent="0.2">
      <c r="A58" s="2" t="s">
        <v>163</v>
      </c>
      <c r="L58" s="247" t="e">
        <f>'Combinaisons CHUV'!C8</f>
        <v>#N/A</v>
      </c>
      <c r="M58" s="247"/>
      <c r="N58" s="247"/>
      <c r="O58" s="247"/>
      <c r="P58" s="247"/>
      <c r="Q58" s="247"/>
      <c r="R58" s="247"/>
      <c r="S58" s="2" t="s">
        <v>118</v>
      </c>
      <c r="T58" s="35"/>
      <c r="U58" s="35"/>
    </row>
    <row r="59" spans="1:21" ht="12.75" customHeight="1" x14ac:dyDescent="0.2">
      <c r="L59" s="179"/>
      <c r="M59" s="179"/>
      <c r="N59" s="179"/>
      <c r="O59" s="179"/>
      <c r="P59" s="179"/>
      <c r="Q59" s="179"/>
      <c r="R59" s="179"/>
      <c r="T59" s="35"/>
      <c r="U59" s="35"/>
    </row>
    <row r="60" spans="1:21" ht="12.75" customHeight="1" x14ac:dyDescent="0.2">
      <c r="A60" s="260" t="s">
        <v>156</v>
      </c>
      <c r="B60" s="260"/>
      <c r="C60" s="260"/>
      <c r="D60" s="260"/>
      <c r="E60" s="174" t="s">
        <v>313</v>
      </c>
      <c r="F60" s="48"/>
      <c r="G60" s="48"/>
      <c r="H60" s="148"/>
      <c r="I60" s="148"/>
      <c r="J60" s="148"/>
      <c r="K60" s="148"/>
      <c r="L60" s="148"/>
      <c r="M60" s="148"/>
      <c r="N60" s="148" t="s">
        <v>315</v>
      </c>
      <c r="O60" s="232" t="s">
        <v>316</v>
      </c>
      <c r="P60" s="148"/>
      <c r="Q60" s="148"/>
      <c r="R60" s="148"/>
      <c r="S60" s="148"/>
      <c r="T60" s="148"/>
      <c r="U60" s="148"/>
    </row>
    <row r="61" spans="1:21" ht="12.75" customHeight="1" x14ac:dyDescent="0.2">
      <c r="A61" s="171"/>
      <c r="D61" s="171"/>
      <c r="E61" s="174" t="s">
        <v>314</v>
      </c>
      <c r="F61" s="48"/>
      <c r="G61" s="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</row>
    <row r="62" spans="1:21" ht="12.75" customHeight="1" x14ac:dyDescent="0.2">
      <c r="A62" s="171"/>
      <c r="D62" s="171"/>
      <c r="E62" s="174" t="s">
        <v>157</v>
      </c>
      <c r="F62" s="48"/>
      <c r="G62" s="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</row>
    <row r="63" spans="1:21" ht="12.75" customHeight="1" x14ac:dyDescent="0.2">
      <c r="A63" s="171"/>
      <c r="D63" s="171"/>
      <c r="E63" s="174" t="s">
        <v>158</v>
      </c>
      <c r="F63" s="48"/>
      <c r="G63" s="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</row>
    <row r="64" spans="1:21" ht="26.25" customHeight="1" x14ac:dyDescent="0.2">
      <c r="A64" s="85" t="s">
        <v>20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</row>
    <row r="66" spans="1:21" x14ac:dyDescent="0.2">
      <c r="A66" s="34" t="s">
        <v>160</v>
      </c>
      <c r="C66" s="84" t="s">
        <v>161</v>
      </c>
    </row>
    <row r="67" spans="1:21" x14ac:dyDescent="0.2">
      <c r="C67" s="84"/>
    </row>
    <row r="68" spans="1:21" x14ac:dyDescent="0.2">
      <c r="C68" s="84"/>
    </row>
    <row r="69" spans="1:21" x14ac:dyDescent="0.2">
      <c r="C69" s="84"/>
    </row>
    <row r="70" spans="1:21" x14ac:dyDescent="0.2">
      <c r="C70" s="84"/>
    </row>
    <row r="71" spans="1:21" x14ac:dyDescent="0.2">
      <c r="A71" s="34" t="s">
        <v>125</v>
      </c>
    </row>
    <row r="72" spans="1:21" x14ac:dyDescent="0.2">
      <c r="A72" s="34"/>
    </row>
    <row r="73" spans="1:21" ht="12" customHeight="1" x14ac:dyDescent="0.2">
      <c r="A73" s="250" t="s">
        <v>126</v>
      </c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</row>
    <row r="74" spans="1:21" ht="12" customHeight="1" x14ac:dyDescent="0.2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</row>
    <row r="75" spans="1:21" ht="12" customHeight="1" x14ac:dyDescent="0.2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</row>
    <row r="77" spans="1:21" ht="14.25" customHeight="1" x14ac:dyDescent="0.2">
      <c r="A77" s="149" t="s">
        <v>143</v>
      </c>
      <c r="B77" s="251" t="s">
        <v>127</v>
      </c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</row>
    <row r="78" spans="1:21" ht="14.25" x14ac:dyDescent="0.2">
      <c r="A78" s="150"/>
      <c r="B78" s="251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</row>
    <row r="79" spans="1:21" x14ac:dyDescent="0.2">
      <c r="B79" s="170" t="s">
        <v>16</v>
      </c>
      <c r="C79" s="248">
        <f>ROUND(G41*10%,-1)</f>
        <v>0</v>
      </c>
      <c r="D79" s="248"/>
      <c r="E79" s="248"/>
      <c r="F79" s="248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</row>
    <row r="80" spans="1:21" ht="14.25" x14ac:dyDescent="0.2">
      <c r="A80" s="150"/>
    </row>
    <row r="81" spans="1:21" ht="12" customHeight="1" x14ac:dyDescent="0.2">
      <c r="A81" s="250" t="s">
        <v>128</v>
      </c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</row>
    <row r="82" spans="1:21" x14ac:dyDescent="0.2">
      <c r="A82" s="250"/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</row>
    <row r="83" spans="1:21" x14ac:dyDescent="0.2">
      <c r="A83" s="249" t="s">
        <v>129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</row>
    <row r="85" spans="1:21" ht="12.75" customHeight="1" x14ac:dyDescent="0.2">
      <c r="A85" s="255" t="s">
        <v>64</v>
      </c>
      <c r="B85" s="255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</row>
    <row r="86" spans="1:21" ht="12.75" customHeight="1" x14ac:dyDescent="0.2">
      <c r="A86" s="255"/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</row>
    <row r="100" spans="2:21" x14ac:dyDescent="0.2">
      <c r="C100" s="162"/>
      <c r="E100" s="2" t="s">
        <v>181</v>
      </c>
    </row>
    <row r="104" spans="2:21" ht="12.75" customHeight="1" x14ac:dyDescent="0.3">
      <c r="B104" s="223" t="str">
        <f>IF(T41&gt;20000,"Attention, pour un montant total HT &gt; à CHF 20'000.- vous devez éditer un contrat !","")</f>
        <v/>
      </c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</row>
    <row r="105" spans="2:21" ht="9" customHeight="1" x14ac:dyDescent="0.3"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39"/>
      <c r="U105" s="39"/>
    </row>
    <row r="106" spans="2:21" ht="12.75" customHeight="1" x14ac:dyDescent="0.3"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35"/>
      <c r="U106" s="35"/>
    </row>
    <row r="107" spans="2:21" ht="12.75" customHeight="1" x14ac:dyDescent="0.2">
      <c r="C107" s="152" t="e">
        <f>Signature1</f>
        <v>#N/A</v>
      </c>
      <c r="H107" s="48"/>
      <c r="I107" s="48"/>
      <c r="K107" s="152" t="e">
        <f>Signature</f>
        <v>#N/A</v>
      </c>
      <c r="S107" s="152" t="e">
        <f>Signature2</f>
        <v>#N/A</v>
      </c>
      <c r="T107" s="35"/>
      <c r="U107" s="35"/>
    </row>
    <row r="108" spans="2:21" ht="12.75" customHeight="1" x14ac:dyDescent="0.2">
      <c r="C108" s="152" t="e">
        <f>Poste1</f>
        <v>#N/A</v>
      </c>
      <c r="G108" s="48"/>
      <c r="H108" s="48"/>
      <c r="I108" s="48"/>
      <c r="K108" s="152" t="e">
        <f>Poste</f>
        <v>#N/A</v>
      </c>
      <c r="L108" s="48"/>
      <c r="M108" s="48"/>
      <c r="S108" s="152" t="e">
        <f>Poste2</f>
        <v>#N/A</v>
      </c>
      <c r="T108" s="35"/>
      <c r="U108" s="35"/>
    </row>
    <row r="109" spans="2:21" ht="12.75" customHeight="1" x14ac:dyDescent="0.2">
      <c r="C109" s="48"/>
      <c r="G109" s="48"/>
      <c r="H109" s="48"/>
      <c r="I109" s="48"/>
      <c r="K109" s="48"/>
      <c r="L109" s="48"/>
      <c r="M109" s="48"/>
      <c r="S109" s="48"/>
      <c r="T109" s="35"/>
      <c r="U109" s="35"/>
    </row>
    <row r="110" spans="2:21" ht="12.75" customHeight="1" x14ac:dyDescent="0.2">
      <c r="C110" s="48"/>
      <c r="G110" s="48"/>
      <c r="H110" s="48"/>
      <c r="I110" s="48"/>
      <c r="K110" s="48"/>
      <c r="L110" s="48"/>
      <c r="M110" s="48"/>
      <c r="S110" s="48"/>
      <c r="T110" s="35"/>
      <c r="U110" s="35"/>
    </row>
    <row r="111" spans="2:21" ht="12.75" customHeight="1" x14ac:dyDescent="0.2">
      <c r="C111" s="48"/>
      <c r="G111" s="48"/>
      <c r="H111" s="48"/>
      <c r="I111" s="48"/>
      <c r="K111" s="48"/>
      <c r="L111" s="48"/>
      <c r="M111" s="48"/>
      <c r="S111" s="48"/>
      <c r="T111" s="35"/>
      <c r="U111" s="35"/>
    </row>
    <row r="112" spans="2:21" ht="12.75" customHeight="1" x14ac:dyDescent="0.2"/>
    <row r="113" spans="1:21" ht="12.75" customHeight="1" x14ac:dyDescent="0.2">
      <c r="B113" s="46" t="s">
        <v>51</v>
      </c>
      <c r="G113" s="48"/>
      <c r="H113" s="48"/>
      <c r="I113" s="48"/>
      <c r="J113" s="48"/>
      <c r="K113" s="35"/>
      <c r="L113" s="48"/>
      <c r="M113" s="48"/>
      <c r="T113" s="35"/>
      <c r="U113" s="35"/>
    </row>
    <row r="114" spans="1:21" ht="12.75" customHeight="1" x14ac:dyDescent="0.2">
      <c r="B114" s="36" t="s">
        <v>12</v>
      </c>
      <c r="C114" s="252" t="s">
        <v>146</v>
      </c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</row>
    <row r="115" spans="1:21" ht="12.75" customHeight="1" x14ac:dyDescent="0.2">
      <c r="B115" s="36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</row>
    <row r="116" spans="1:21" ht="12.75" customHeight="1" x14ac:dyDescent="0.2">
      <c r="B116" s="46" t="s">
        <v>145</v>
      </c>
    </row>
    <row r="117" spans="1:21" ht="12.75" customHeight="1" x14ac:dyDescent="0.2">
      <c r="B117" s="36" t="s">
        <v>12</v>
      </c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</row>
    <row r="118" spans="1:21" ht="12.75" customHeight="1" x14ac:dyDescent="0.2">
      <c r="B118" s="36" t="s">
        <v>12</v>
      </c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</row>
    <row r="119" spans="1:21" ht="12.75" customHeight="1" x14ac:dyDescent="0.2">
      <c r="B119" s="36" t="s">
        <v>12</v>
      </c>
      <c r="C119" s="253"/>
      <c r="D119" s="253"/>
      <c r="E119" s="253"/>
      <c r="F119" s="253"/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</row>
    <row r="120" spans="1:21" ht="12.75" customHeight="1" x14ac:dyDescent="0.2">
      <c r="A120" s="244" t="str">
        <f ca="1">CELL("nomfichier")</f>
        <v>\\file2.intranet.chuv\data2\CIT\__NORMES_ET_INFOS\01_Interne CHUV\__Directives_CIT\DOCUMENTS VDOC DIRECTIVES POUR LES CONSTRUCTIONS - INTERNET\6. Contrats, commandes, régie\Formulaires\[2.Lettre de commande 2025 - Typo3.xlsx]Interne CHUV</v>
      </c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</row>
    <row r="121" spans="1:21" ht="12.75" customHeight="1" x14ac:dyDescent="0.2">
      <c r="A121" s="244"/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</row>
  </sheetData>
  <sheetProtection selectLockedCells="1"/>
  <mergeCells count="94">
    <mergeCell ref="A73:U75"/>
    <mergeCell ref="A50:C50"/>
    <mergeCell ref="E50:U50"/>
    <mergeCell ref="A52:D52"/>
    <mergeCell ref="E52:U52"/>
    <mergeCell ref="A56:C56"/>
    <mergeCell ref="D56:U56"/>
    <mergeCell ref="L58:R58"/>
    <mergeCell ref="A120:U121"/>
    <mergeCell ref="B77:U78"/>
    <mergeCell ref="C79:F79"/>
    <mergeCell ref="A81:U82"/>
    <mergeCell ref="A83:P83"/>
    <mergeCell ref="A85:U86"/>
    <mergeCell ref="C119:U119"/>
    <mergeCell ref="C117:U117"/>
    <mergeCell ref="C114:U114"/>
    <mergeCell ref="C118:U118"/>
    <mergeCell ref="A60:D60"/>
    <mergeCell ref="A44:C44"/>
    <mergeCell ref="G44:H44"/>
    <mergeCell ref="K44:L44"/>
    <mergeCell ref="O44:P44"/>
    <mergeCell ref="D47:G47"/>
    <mergeCell ref="K47:N47"/>
    <mergeCell ref="G40:H40"/>
    <mergeCell ref="K40:L40"/>
    <mergeCell ref="O40:P40"/>
    <mergeCell ref="T44:U44"/>
    <mergeCell ref="D45:E45"/>
    <mergeCell ref="T45:U45"/>
    <mergeCell ref="T40:U40"/>
    <mergeCell ref="G41:H41"/>
    <mergeCell ref="K41:L41"/>
    <mergeCell ref="O41:P41"/>
    <mergeCell ref="T41:U41"/>
    <mergeCell ref="G42:H42"/>
    <mergeCell ref="K42:L42"/>
    <mergeCell ref="O42:P42"/>
    <mergeCell ref="T42:U42"/>
    <mergeCell ref="G37:H37"/>
    <mergeCell ref="K37:L37"/>
    <mergeCell ref="O37:P37"/>
    <mergeCell ref="G38:H38"/>
    <mergeCell ref="K38:L38"/>
    <mergeCell ref="O38:P38"/>
    <mergeCell ref="G35:H35"/>
    <mergeCell ref="K35:L35"/>
    <mergeCell ref="O35:P35"/>
    <mergeCell ref="G36:H36"/>
    <mergeCell ref="K36:L36"/>
    <mergeCell ref="O36:P36"/>
    <mergeCell ref="B28:C28"/>
    <mergeCell ref="D28:E28"/>
    <mergeCell ref="T28:U28"/>
    <mergeCell ref="B29:C29"/>
    <mergeCell ref="D29:E29"/>
    <mergeCell ref="T29:U29"/>
    <mergeCell ref="A20:D20"/>
    <mergeCell ref="R24:U24"/>
    <mergeCell ref="B25:D25"/>
    <mergeCell ref="B27:C27"/>
    <mergeCell ref="D27:E27"/>
    <mergeCell ref="T27:U27"/>
    <mergeCell ref="E20:K20"/>
    <mergeCell ref="A19:D19"/>
    <mergeCell ref="C3:S3"/>
    <mergeCell ref="N14:O14"/>
    <mergeCell ref="P14:U14"/>
    <mergeCell ref="A17:D17"/>
    <mergeCell ref="A18:D18"/>
    <mergeCell ref="N6:T6"/>
    <mergeCell ref="O17:T17"/>
    <mergeCell ref="O18:T18"/>
    <mergeCell ref="O19:T19"/>
    <mergeCell ref="N7:T7"/>
    <mergeCell ref="N8:T8"/>
    <mergeCell ref="N9:T9"/>
    <mergeCell ref="E17:K17"/>
    <mergeCell ref="G27:R27"/>
    <mergeCell ref="G28:R28"/>
    <mergeCell ref="G29:R29"/>
    <mergeCell ref="E53:U55"/>
    <mergeCell ref="R47:U47"/>
    <mergeCell ref="G31:H31"/>
    <mergeCell ref="K31:L31"/>
    <mergeCell ref="O31:P31"/>
    <mergeCell ref="T31:U31"/>
    <mergeCell ref="G33:H33"/>
    <mergeCell ref="K33:L33"/>
    <mergeCell ref="O33:P33"/>
    <mergeCell ref="G34:H34"/>
    <mergeCell ref="K34:L34"/>
    <mergeCell ref="O34:P34"/>
  </mergeCells>
  <dataValidations disablePrompts="1" count="3">
    <dataValidation type="list" allowBlank="1" showInputMessage="1" showErrorMessage="1" sqref="K47:N47" xr:uid="{00000000-0002-0000-0100-000000000000}">
      <formula1>$Y$33:$Y$37</formula1>
    </dataValidation>
    <dataValidation type="list" allowBlank="1" showInputMessage="1" showErrorMessage="1" sqref="D47:G47" xr:uid="{00000000-0002-0000-0100-000001000000}">
      <formula1>$W$33:$W$37</formula1>
    </dataValidation>
    <dataValidation type="list" allowBlank="1" showInputMessage="1" showErrorMessage="1" sqref="R47" xr:uid="{00000000-0002-0000-0100-000002000000}">
      <formula1>$AA$33:$AA$39</formula1>
    </dataValidation>
  </dataValidations>
  <pageMargins left="0.48958333333333331" right="0.39583333333333331" top="0.89583333333333337" bottom="0.82677165354330717" header="0.27559055118110237" footer="0.11811023622047245"/>
  <pageSetup paperSize="9" orientation="portrait" r:id="rId1"/>
  <headerFooter differentFirst="1">
    <oddHeader>&amp;L&amp;G</oddHeader>
    <oddFooter>&amp;L&amp;8ARC_FORMULAIRE_3940&amp;C&amp;8V 30 - 12.12.2024&amp;R&amp;8&amp;P / &amp;N</oddFooter>
    <firstHeader>&amp;L&amp;G&amp;R&amp;G</firstHeader>
    <firstFooter>&amp;L&amp;G &amp;8ARC_FORMULAIRE_3940&amp;C&amp;8V 31 -  24.07.2025&amp;R&amp;8&amp;P / &amp;N</firstFooter>
  </headerFooter>
  <rowBreaks count="1" manualBreakCount="1">
    <brk id="63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5" name="Drop Down 1">
              <controlPr defaultSize="0" print="0" autoLine="0" autoPict="0">
                <anchor moveWithCells="1">
                  <from>
                    <xdr:col>0</xdr:col>
                    <xdr:colOff>342900</xdr:colOff>
                    <xdr:row>10</xdr:row>
                    <xdr:rowOff>38100</xdr:rowOff>
                  </from>
                  <to>
                    <xdr:col>10</xdr:col>
                    <xdr:colOff>180975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6" name="Drop Down 2">
              <controlPr defaultSize="0" print="0" autoLine="0" autoPict="0">
                <anchor moveWithCells="1">
                  <from>
                    <xdr:col>11</xdr:col>
                    <xdr:colOff>28575</xdr:colOff>
                    <xdr:row>47</xdr:row>
                    <xdr:rowOff>57150</xdr:rowOff>
                  </from>
                  <to>
                    <xdr:col>20</xdr:col>
                    <xdr:colOff>704850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4"/>
  <sheetViews>
    <sheetView showGridLines="0" view="pageLayout" zoomScaleNormal="100" workbookViewId="0">
      <selection activeCell="N6" sqref="N6:T6"/>
    </sheetView>
  </sheetViews>
  <sheetFormatPr baseColWidth="10" defaultColWidth="11.42578125" defaultRowHeight="12" x14ac:dyDescent="0.2"/>
  <cols>
    <col min="1" max="1" width="4.5703125" style="2" customWidth="1"/>
    <col min="2" max="3" width="5.42578125" style="2" customWidth="1"/>
    <col min="4" max="4" width="6" style="2" customWidth="1"/>
    <col min="5" max="5" width="7.7109375" style="2" customWidth="1"/>
    <col min="6" max="6" width="7.5703125" style="2" hidden="1" customWidth="1"/>
    <col min="7" max="7" width="5.85546875" style="2" customWidth="1"/>
    <col min="8" max="8" width="2.5703125" style="2" bestFit="1" customWidth="1"/>
    <col min="9" max="9" width="8.7109375" style="2" hidden="1" customWidth="1"/>
    <col min="10" max="10" width="5.28515625" style="2" customWidth="1"/>
    <col min="11" max="11" width="5.85546875" style="2" customWidth="1"/>
    <col min="12" max="12" width="2.5703125" style="2" customWidth="1"/>
    <col min="13" max="13" width="2.5703125" style="2" hidden="1" customWidth="1"/>
    <col min="14" max="14" width="8.5703125" style="2" customWidth="1"/>
    <col min="15" max="15" width="5.85546875" style="2" customWidth="1"/>
    <col min="16" max="16" width="5.28515625" style="2" customWidth="1"/>
    <col min="17" max="17" width="2.5703125" style="2" hidden="1" customWidth="1"/>
    <col min="18" max="18" width="3.140625" style="2" customWidth="1"/>
    <col min="19" max="19" width="4.5703125" style="2" bestFit="1" customWidth="1"/>
    <col min="20" max="20" width="2.5703125" style="2" customWidth="1"/>
    <col min="21" max="21" width="10.85546875" style="2" customWidth="1"/>
    <col min="22" max="22" width="2" style="2" customWidth="1"/>
    <col min="23" max="28" width="11.42578125" style="2" hidden="1" customWidth="1"/>
    <col min="29" max="16384" width="11.42578125" style="2"/>
  </cols>
  <sheetData>
    <row r="1" spans="1:21" s="1" customFormat="1" ht="7.5" customHeight="1" x14ac:dyDescent="0.2">
      <c r="C1" s="37"/>
    </row>
    <row r="2" spans="1:21" s="1" customFormat="1" ht="7.5" customHeight="1" x14ac:dyDescent="0.2">
      <c r="C2" s="37"/>
    </row>
    <row r="3" spans="1:21" s="5" customFormat="1" ht="12" customHeight="1" x14ac:dyDescent="0.2">
      <c r="B3" s="135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120"/>
      <c r="U3" s="121"/>
    </row>
    <row r="4" spans="1:21" ht="6" customHeight="1" x14ac:dyDescent="0.2">
      <c r="C4" s="37"/>
    </row>
    <row r="5" spans="1:21" ht="12" customHeight="1" x14ac:dyDescent="0.2">
      <c r="C5" s="3"/>
    </row>
    <row r="6" spans="1:21" ht="12.75" customHeight="1" x14ac:dyDescent="0.2">
      <c r="C6" s="3"/>
      <c r="L6" s="143"/>
      <c r="M6" s="143"/>
      <c r="N6" s="296"/>
      <c r="O6" s="296"/>
      <c r="P6" s="296"/>
      <c r="Q6" s="296"/>
      <c r="R6" s="296"/>
      <c r="S6" s="296"/>
      <c r="T6" s="296"/>
      <c r="U6" s="143"/>
    </row>
    <row r="7" spans="1:21" ht="12.75" customHeight="1" x14ac:dyDescent="0.2">
      <c r="K7" s="4"/>
      <c r="L7" s="144"/>
      <c r="M7" s="144"/>
      <c r="N7" s="242"/>
      <c r="O7" s="242"/>
      <c r="P7" s="242"/>
      <c r="Q7" s="242"/>
      <c r="R7" s="242"/>
      <c r="S7" s="242"/>
      <c r="T7" s="242"/>
      <c r="U7" s="144"/>
    </row>
    <row r="8" spans="1:21" ht="12.75" customHeight="1" x14ac:dyDescent="0.2">
      <c r="K8" s="4"/>
      <c r="L8" s="144"/>
      <c r="M8" s="144"/>
      <c r="N8" s="242"/>
      <c r="O8" s="299"/>
      <c r="P8" s="299"/>
      <c r="Q8" s="299"/>
      <c r="R8" s="299"/>
      <c r="S8" s="299"/>
      <c r="T8" s="299"/>
      <c r="U8" s="144"/>
    </row>
    <row r="9" spans="1:21" ht="12.75" customHeight="1" x14ac:dyDescent="0.2">
      <c r="K9" s="4"/>
      <c r="L9" s="144"/>
      <c r="M9" s="144"/>
      <c r="N9" s="254"/>
      <c r="O9" s="254"/>
      <c r="P9" s="254"/>
      <c r="Q9" s="254"/>
      <c r="R9" s="254"/>
      <c r="S9" s="254"/>
      <c r="T9" s="254"/>
      <c r="U9" s="144"/>
    </row>
    <row r="10" spans="1:21" ht="12.75" customHeight="1" x14ac:dyDescent="0.2"/>
    <row r="11" spans="1:21" ht="6.75" customHeight="1" x14ac:dyDescent="0.2"/>
    <row r="12" spans="1:21" ht="12.75" customHeight="1" x14ac:dyDescent="0.2">
      <c r="A12" s="2" t="s">
        <v>8</v>
      </c>
      <c r="B12" s="6"/>
      <c r="K12" s="125"/>
    </row>
    <row r="13" spans="1:21" ht="12.75" customHeight="1" x14ac:dyDescent="0.2">
      <c r="A13" s="181"/>
      <c r="B13" s="1"/>
    </row>
    <row r="14" spans="1:21" ht="12.75" customHeight="1" x14ac:dyDescent="0.2">
      <c r="N14" s="240" t="s">
        <v>7</v>
      </c>
      <c r="O14" s="240"/>
      <c r="P14" s="278"/>
      <c r="Q14" s="278"/>
      <c r="R14" s="278"/>
      <c r="S14" s="278"/>
      <c r="T14" s="278"/>
      <c r="U14" s="278"/>
    </row>
    <row r="15" spans="1:21" ht="12.75" customHeight="1" x14ac:dyDescent="0.2">
      <c r="A15" s="85" t="s">
        <v>20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1" ht="12.75" customHeight="1" x14ac:dyDescent="0.2">
      <c r="A16" s="3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2" ht="12.75" customHeight="1" x14ac:dyDescent="0.2">
      <c r="A17" s="240" t="s">
        <v>130</v>
      </c>
      <c r="B17" s="240"/>
      <c r="C17" s="240"/>
      <c r="D17" s="240"/>
      <c r="E17" s="254"/>
      <c r="F17" s="254"/>
      <c r="G17" s="254"/>
      <c r="H17" s="254"/>
      <c r="I17" s="254"/>
      <c r="J17" s="254"/>
      <c r="K17" s="254"/>
      <c r="N17" s="141" t="s">
        <v>133</v>
      </c>
      <c r="O17" s="254"/>
      <c r="P17" s="254"/>
      <c r="Q17" s="254"/>
      <c r="R17" s="254"/>
      <c r="S17" s="254"/>
      <c r="T17" s="254"/>
      <c r="U17" s="145"/>
    </row>
    <row r="18" spans="1:22" s="8" customFormat="1" ht="12.75" customHeight="1" x14ac:dyDescent="0.2">
      <c r="A18" s="269" t="s">
        <v>149</v>
      </c>
      <c r="B18" s="269"/>
      <c r="C18" s="269"/>
      <c r="D18" s="269"/>
      <c r="E18" s="234"/>
      <c r="F18" s="234"/>
      <c r="G18" s="234"/>
      <c r="H18" s="234"/>
      <c r="I18" s="234"/>
      <c r="J18" s="234"/>
      <c r="K18" s="237"/>
      <c r="N18" s="11" t="s">
        <v>134</v>
      </c>
      <c r="O18" s="254"/>
      <c r="P18" s="254"/>
      <c r="Q18" s="254"/>
      <c r="R18" s="254"/>
      <c r="S18" s="254"/>
      <c r="T18" s="254"/>
      <c r="U18" s="145"/>
    </row>
    <row r="19" spans="1:22" ht="12.75" customHeight="1" x14ac:dyDescent="0.2">
      <c r="A19" s="269" t="s">
        <v>150</v>
      </c>
      <c r="B19" s="269"/>
      <c r="C19" s="269"/>
      <c r="D19" s="269"/>
      <c r="E19" s="234"/>
      <c r="F19" s="234"/>
      <c r="G19" s="234"/>
      <c r="H19" s="234"/>
      <c r="I19" s="234"/>
      <c r="J19" s="234"/>
      <c r="K19" s="237"/>
      <c r="L19" s="10"/>
      <c r="M19" s="10"/>
      <c r="N19" s="10"/>
      <c r="O19" s="254"/>
      <c r="P19" s="254"/>
      <c r="Q19" s="254"/>
      <c r="R19" s="254"/>
      <c r="S19" s="254"/>
      <c r="T19" s="254"/>
      <c r="U19" s="145"/>
    </row>
    <row r="20" spans="1:22" ht="12.75" customHeight="1" x14ac:dyDescent="0.2">
      <c r="A20" s="240" t="s">
        <v>132</v>
      </c>
      <c r="B20" s="240"/>
      <c r="C20" s="240"/>
      <c r="D20" s="240"/>
      <c r="E20" s="254"/>
      <c r="F20" s="254"/>
      <c r="G20" s="254"/>
      <c r="H20" s="254"/>
      <c r="I20" s="254"/>
      <c r="J20" s="254"/>
      <c r="K20" s="254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2" s="5" customFormat="1" ht="9.9499999999999993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P21" s="142"/>
      <c r="Q21" s="142"/>
      <c r="R21" s="142"/>
      <c r="S21" s="142"/>
      <c r="T21" s="142"/>
      <c r="U21" s="142"/>
    </row>
    <row r="22" spans="1:22" ht="12" customHeight="1" x14ac:dyDescent="0.2">
      <c r="A22" s="2" t="s">
        <v>63</v>
      </c>
    </row>
    <row r="23" spans="1:22" ht="5.0999999999999996" customHeight="1" x14ac:dyDescent="0.2"/>
    <row r="24" spans="1:22" ht="12.75" customHeight="1" x14ac:dyDescent="0.2">
      <c r="A24" s="39" t="s">
        <v>46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254"/>
      <c r="S24" s="254"/>
      <c r="T24" s="254"/>
      <c r="U24" s="254"/>
    </row>
    <row r="25" spans="1:22" ht="12.75" customHeight="1" x14ac:dyDescent="0.2">
      <c r="A25" s="47" t="s">
        <v>38</v>
      </c>
      <c r="B25" s="279"/>
      <c r="C25" s="280"/>
      <c r="D25" s="280"/>
      <c r="E25" s="87" t="s">
        <v>13</v>
      </c>
      <c r="F25" s="87"/>
      <c r="J25" s="88"/>
      <c r="K25" s="47"/>
    </row>
    <row r="26" spans="1:22" ht="8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2" ht="12.75" customHeight="1" x14ac:dyDescent="0.2">
      <c r="A27" s="14" t="s">
        <v>14</v>
      </c>
      <c r="B27" s="281"/>
      <c r="C27" s="282"/>
      <c r="D27" s="283" t="s">
        <v>15</v>
      </c>
      <c r="E27" s="283"/>
      <c r="F27" s="133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15" t="s">
        <v>16</v>
      </c>
      <c r="T27" s="270"/>
      <c r="U27" s="271"/>
      <c r="V27" s="128"/>
    </row>
    <row r="28" spans="1:22" ht="12.75" customHeight="1" x14ac:dyDescent="0.2">
      <c r="A28" s="16" t="s">
        <v>14</v>
      </c>
      <c r="B28" s="281"/>
      <c r="C28" s="282"/>
      <c r="D28" s="277" t="s">
        <v>15</v>
      </c>
      <c r="E28" s="277"/>
      <c r="F28" s="132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40" t="s">
        <v>16</v>
      </c>
      <c r="T28" s="270"/>
      <c r="U28" s="271"/>
    </row>
    <row r="29" spans="1:22" ht="12" customHeight="1" x14ac:dyDescent="0.2">
      <c r="A29" s="16" t="s">
        <v>14</v>
      </c>
      <c r="B29" s="281"/>
      <c r="C29" s="281"/>
      <c r="D29" s="277" t="s">
        <v>15</v>
      </c>
      <c r="E29" s="277"/>
      <c r="F29" s="132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40" t="s">
        <v>16</v>
      </c>
      <c r="T29" s="270"/>
      <c r="U29" s="271"/>
    </row>
    <row r="30" spans="1:22" ht="5.0999999999999996" customHeight="1" x14ac:dyDescent="0.2">
      <c r="A30" s="19"/>
      <c r="B30" s="132"/>
      <c r="C30" s="132"/>
      <c r="D30" s="9"/>
      <c r="E30" s="132"/>
      <c r="F30" s="13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44"/>
      <c r="U30" s="45"/>
    </row>
    <row r="31" spans="1:22" ht="12" customHeight="1" x14ac:dyDescent="0.2">
      <c r="A31" s="20" t="s">
        <v>0</v>
      </c>
      <c r="B31" s="21"/>
      <c r="C31" s="21"/>
      <c r="D31" s="22"/>
      <c r="E31" s="22"/>
      <c r="F31" s="22"/>
      <c r="G31" s="275">
        <f>B27</f>
        <v>0</v>
      </c>
      <c r="H31" s="275"/>
      <c r="I31" s="136"/>
      <c r="J31" s="22"/>
      <c r="K31" s="276">
        <f>B28</f>
        <v>0</v>
      </c>
      <c r="L31" s="276"/>
      <c r="M31" s="137"/>
      <c r="N31" s="22"/>
      <c r="O31" s="276">
        <f>B29</f>
        <v>0</v>
      </c>
      <c r="P31" s="276"/>
      <c r="Q31" s="137"/>
      <c r="S31" s="23" t="s">
        <v>16</v>
      </c>
      <c r="T31" s="291">
        <f>SUM(T27:U29)</f>
        <v>0</v>
      </c>
      <c r="U31" s="292"/>
      <c r="V31" s="128"/>
    </row>
    <row r="32" spans="1:22" ht="5.0999999999999996" customHeight="1" x14ac:dyDescent="0.2">
      <c r="A32" s="24"/>
      <c r="B32" s="9"/>
      <c r="C32" s="9"/>
      <c r="D32" s="9"/>
      <c r="E32" s="9"/>
      <c r="F32" s="9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18"/>
      <c r="T32" s="19"/>
      <c r="U32" s="42"/>
    </row>
    <row r="33" spans="1:27" ht="12.75" customHeight="1" x14ac:dyDescent="0.3">
      <c r="A33" s="24" t="s">
        <v>39</v>
      </c>
      <c r="B33" s="9"/>
      <c r="C33" s="90"/>
      <c r="D33" s="2" t="s">
        <v>1</v>
      </c>
      <c r="E33" s="134">
        <f>ROUND(T31*C33%*20,0)/20</f>
        <v>0</v>
      </c>
      <c r="F33" s="26">
        <f>T31-E33</f>
        <v>0</v>
      </c>
      <c r="G33" s="257">
        <f>ROUND(T27*C33%*20,0)/20</f>
        <v>0</v>
      </c>
      <c r="H33" s="257"/>
      <c r="I33" s="26">
        <f>T27-G33</f>
        <v>0</v>
      </c>
      <c r="J33" s="131"/>
      <c r="K33" s="257">
        <f>ROUND(T28*C33%*20,0)/20</f>
        <v>0</v>
      </c>
      <c r="L33" s="257"/>
      <c r="M33" s="26">
        <f>T28-K33</f>
        <v>0</v>
      </c>
      <c r="N33" s="131"/>
      <c r="O33" s="257">
        <f>ROUND(T29*C33%*20,0)/20</f>
        <v>0</v>
      </c>
      <c r="P33" s="257"/>
      <c r="Q33" s="26">
        <f>T29-O33</f>
        <v>0</v>
      </c>
      <c r="S33" s="18" t="s">
        <v>9</v>
      </c>
      <c r="T33" s="19"/>
      <c r="U33" s="42"/>
      <c r="V33" s="128"/>
      <c r="W33" s="2" t="s">
        <v>224</v>
      </c>
      <c r="Y33" s="2" t="s">
        <v>224</v>
      </c>
      <c r="AA33" s="2" t="s">
        <v>224</v>
      </c>
    </row>
    <row r="34" spans="1:27" ht="12.75" customHeight="1" x14ac:dyDescent="0.3">
      <c r="A34" s="24" t="s">
        <v>40</v>
      </c>
      <c r="B34" s="9"/>
      <c r="C34" s="90"/>
      <c r="D34" s="2" t="s">
        <v>1</v>
      </c>
      <c r="E34" s="134">
        <f>ROUND(F33*C34%*20,0)/20</f>
        <v>0</v>
      </c>
      <c r="F34" s="26">
        <f>F33-E34</f>
        <v>0</v>
      </c>
      <c r="G34" s="257">
        <f>ROUND(I33*C34%*20,0)/20</f>
        <v>0</v>
      </c>
      <c r="H34" s="257"/>
      <c r="I34" s="26">
        <f>I33-G34</f>
        <v>0</v>
      </c>
      <c r="J34" s="131"/>
      <c r="K34" s="257">
        <f>ROUND(M33*C34%*20,0)/20</f>
        <v>0</v>
      </c>
      <c r="L34" s="257"/>
      <c r="M34" s="26">
        <f>M33-K34</f>
        <v>0</v>
      </c>
      <c r="N34" s="131"/>
      <c r="O34" s="257">
        <f>ROUND(Q33*C34%*20,0)/20</f>
        <v>0</v>
      </c>
      <c r="P34" s="257"/>
      <c r="Q34" s="26">
        <f>Q33-O34</f>
        <v>0</v>
      </c>
      <c r="S34" s="18"/>
      <c r="T34" s="43"/>
      <c r="U34" s="42"/>
      <c r="W34" s="2" t="s">
        <v>215</v>
      </c>
      <c r="Y34" s="2" t="s">
        <v>216</v>
      </c>
      <c r="AA34" s="2" t="s">
        <v>211</v>
      </c>
    </row>
    <row r="35" spans="1:27" ht="12.75" customHeight="1" x14ac:dyDescent="0.3">
      <c r="A35" s="92" t="s">
        <v>58</v>
      </c>
      <c r="B35" s="9"/>
      <c r="C35" s="90"/>
      <c r="D35" s="2" t="s">
        <v>1</v>
      </c>
      <c r="E35" s="134">
        <f>ROUND(F34*C35%*20,0)/20</f>
        <v>0</v>
      </c>
      <c r="F35" s="26">
        <f>F34-E35</f>
        <v>0</v>
      </c>
      <c r="G35" s="257">
        <f>ROUND(I34*C35%*20,0)/20</f>
        <v>0</v>
      </c>
      <c r="H35" s="257"/>
      <c r="I35" s="26">
        <f>I34-G35</f>
        <v>0</v>
      </c>
      <c r="J35" s="131"/>
      <c r="K35" s="257">
        <f>ROUND(M34*C35%*20,0)/20</f>
        <v>0</v>
      </c>
      <c r="L35" s="257"/>
      <c r="M35" s="26">
        <f>M34-K35</f>
        <v>0</v>
      </c>
      <c r="N35" s="131"/>
      <c r="O35" s="257">
        <f>ROUND(Q34*C35%*20,0)/20</f>
        <v>0</v>
      </c>
      <c r="P35" s="257"/>
      <c r="Q35" s="26">
        <f>Q34-O35</f>
        <v>0</v>
      </c>
      <c r="S35" s="18"/>
      <c r="T35" s="43"/>
      <c r="U35" s="42"/>
      <c r="W35" s="2" t="s">
        <v>204</v>
      </c>
      <c r="Y35" s="2" t="s">
        <v>207</v>
      </c>
      <c r="AA35" s="2" t="s">
        <v>212</v>
      </c>
    </row>
    <row r="36" spans="1:27" ht="12.75" customHeight="1" x14ac:dyDescent="0.3">
      <c r="A36" s="92" t="s">
        <v>135</v>
      </c>
      <c r="B36" s="9"/>
      <c r="C36" s="90"/>
      <c r="D36" s="2" t="s">
        <v>1</v>
      </c>
      <c r="E36" s="134">
        <f>ROUND(F35*C36%*20,0)/20</f>
        <v>0</v>
      </c>
      <c r="F36" s="26"/>
      <c r="G36" s="257">
        <f t="shared" ref="G36" si="0">ROUND(I35*C36%*20,0)/20</f>
        <v>0</v>
      </c>
      <c r="H36" s="257"/>
      <c r="I36" s="26">
        <f t="shared" ref="I36:I38" si="1">I35-G36</f>
        <v>0</v>
      </c>
      <c r="J36" s="131"/>
      <c r="K36" s="257">
        <f t="shared" ref="K36:K38" si="2">ROUND(M35*C36%*20,0)/20</f>
        <v>0</v>
      </c>
      <c r="L36" s="257"/>
      <c r="M36" s="26">
        <f t="shared" ref="M36:M38" si="3">M35-K36</f>
        <v>0</v>
      </c>
      <c r="N36" s="131"/>
      <c r="O36" s="257">
        <f t="shared" ref="O36:O38" si="4">ROUND(Q35*C36%*20,0)/20</f>
        <v>0</v>
      </c>
      <c r="P36" s="257"/>
      <c r="Q36" s="26"/>
      <c r="S36" s="18"/>
      <c r="T36" s="43"/>
      <c r="U36" s="42"/>
      <c r="W36" s="2" t="s">
        <v>205</v>
      </c>
      <c r="Y36" s="2" t="s">
        <v>208</v>
      </c>
      <c r="AA36" s="2" t="s">
        <v>213</v>
      </c>
    </row>
    <row r="37" spans="1:27" ht="12.75" customHeight="1" x14ac:dyDescent="0.3">
      <c r="A37" s="92" t="s">
        <v>136</v>
      </c>
      <c r="B37" s="9"/>
      <c r="C37" s="127"/>
      <c r="D37" s="2" t="s">
        <v>16</v>
      </c>
      <c r="E37" s="134">
        <f>C37</f>
        <v>0</v>
      </c>
      <c r="F37" s="26"/>
      <c r="G37" s="257">
        <f>E37</f>
        <v>0</v>
      </c>
      <c r="H37" s="257"/>
      <c r="I37" s="26">
        <f t="shared" si="1"/>
        <v>0</v>
      </c>
      <c r="J37" s="131"/>
      <c r="K37" s="257">
        <f t="shared" si="2"/>
        <v>0</v>
      </c>
      <c r="L37" s="257"/>
      <c r="M37" s="26">
        <f t="shared" si="3"/>
        <v>0</v>
      </c>
      <c r="N37" s="131"/>
      <c r="O37" s="257">
        <f t="shared" si="4"/>
        <v>0</v>
      </c>
      <c r="P37" s="257"/>
      <c r="Q37" s="26"/>
      <c r="S37" s="18"/>
      <c r="T37" s="43"/>
      <c r="U37" s="42"/>
      <c r="W37" s="2" t="s">
        <v>206</v>
      </c>
      <c r="Y37" s="2" t="s">
        <v>209</v>
      </c>
      <c r="AA37" s="2" t="s">
        <v>210</v>
      </c>
    </row>
    <row r="38" spans="1:27" ht="12.75" customHeight="1" x14ac:dyDescent="0.3">
      <c r="A38" s="92" t="s">
        <v>137</v>
      </c>
      <c r="B38" s="9"/>
      <c r="C38" s="127"/>
      <c r="D38" s="2" t="s">
        <v>16</v>
      </c>
      <c r="E38" s="134">
        <f>C38</f>
        <v>0</v>
      </c>
      <c r="F38" s="26"/>
      <c r="G38" s="257">
        <f>E38</f>
        <v>0</v>
      </c>
      <c r="H38" s="257"/>
      <c r="I38" s="26">
        <f t="shared" si="1"/>
        <v>0</v>
      </c>
      <c r="J38" s="131"/>
      <c r="K38" s="257">
        <f t="shared" si="2"/>
        <v>0</v>
      </c>
      <c r="L38" s="257"/>
      <c r="M38" s="26">
        <f t="shared" si="3"/>
        <v>0</v>
      </c>
      <c r="N38" s="131"/>
      <c r="O38" s="257">
        <f t="shared" si="4"/>
        <v>0</v>
      </c>
      <c r="P38" s="257"/>
      <c r="Q38" s="26"/>
      <c r="S38" s="18"/>
      <c r="T38" s="43"/>
      <c r="U38" s="42"/>
      <c r="AA38" s="2" t="s">
        <v>214</v>
      </c>
    </row>
    <row r="39" spans="1:27" ht="12.75" customHeight="1" x14ac:dyDescent="0.3">
      <c r="A39" s="92"/>
      <c r="B39" s="9"/>
      <c r="C39" s="147"/>
      <c r="E39" s="134"/>
      <c r="F39" s="26"/>
      <c r="G39" s="134"/>
      <c r="H39" s="134"/>
      <c r="I39" s="26"/>
      <c r="J39" s="131"/>
      <c r="K39" s="134"/>
      <c r="L39" s="134"/>
      <c r="M39" s="26"/>
      <c r="N39" s="131"/>
      <c r="O39" s="134"/>
      <c r="P39" s="134"/>
      <c r="Q39" s="26"/>
      <c r="S39" s="18"/>
      <c r="T39" s="43"/>
      <c r="U39" s="42"/>
      <c r="AA39" s="2" t="s">
        <v>238</v>
      </c>
    </row>
    <row r="40" spans="1:27" ht="12.75" customHeight="1" x14ac:dyDescent="0.3">
      <c r="A40" s="24" t="s">
        <v>10</v>
      </c>
      <c r="B40" s="9"/>
      <c r="C40" s="9"/>
      <c r="D40" s="9"/>
      <c r="E40" s="9"/>
      <c r="F40" s="9"/>
      <c r="G40" s="257">
        <f>G33+G34+G35+G38+G37</f>
        <v>0</v>
      </c>
      <c r="H40" s="257"/>
      <c r="I40" s="190"/>
      <c r="J40" s="189"/>
      <c r="K40" s="257">
        <f>K33+K34+K35+K38+K37</f>
        <v>0</v>
      </c>
      <c r="L40" s="257"/>
      <c r="M40" s="190"/>
      <c r="O40" s="257">
        <f>O33+O34+O35+O38+O37</f>
        <v>0</v>
      </c>
      <c r="P40" s="257"/>
      <c r="Q40" s="187"/>
      <c r="S40" s="17" t="s">
        <v>16</v>
      </c>
      <c r="T40" s="293">
        <f>E33+E34+E35+E38</f>
        <v>0</v>
      </c>
      <c r="U40" s="257"/>
    </row>
    <row r="41" spans="1:27" ht="12.75" customHeight="1" x14ac:dyDescent="0.3">
      <c r="A41" s="27" t="s">
        <v>2</v>
      </c>
      <c r="B41" s="28"/>
      <c r="C41" s="28"/>
      <c r="D41" s="9"/>
      <c r="E41" s="9"/>
      <c r="F41" s="9"/>
      <c r="G41" s="256">
        <f>T27-G40+G36</f>
        <v>0</v>
      </c>
      <c r="H41" s="256"/>
      <c r="I41" s="191"/>
      <c r="J41" s="189"/>
      <c r="K41" s="256">
        <f>T28-K40+K36</f>
        <v>0</v>
      </c>
      <c r="L41" s="256"/>
      <c r="M41" s="191"/>
      <c r="O41" s="256">
        <f>T29-O40+O36</f>
        <v>0</v>
      </c>
      <c r="P41" s="256"/>
      <c r="Q41" s="188"/>
      <c r="S41" s="17" t="s">
        <v>16</v>
      </c>
      <c r="T41" s="287">
        <f>T31-T40+E36+E37</f>
        <v>0</v>
      </c>
      <c r="U41" s="288"/>
    </row>
    <row r="42" spans="1:27" ht="12" customHeight="1" x14ac:dyDescent="0.3">
      <c r="A42" s="24" t="s">
        <v>3</v>
      </c>
      <c r="B42" s="9"/>
      <c r="C42" s="9"/>
      <c r="D42" s="89">
        <v>8.1</v>
      </c>
      <c r="E42" s="2" t="s">
        <v>1</v>
      </c>
      <c r="G42" s="257">
        <f>ROUND(G41*D42/100*20,0)/20</f>
        <v>0</v>
      </c>
      <c r="H42" s="257"/>
      <c r="I42" s="183"/>
      <c r="J42" s="182"/>
      <c r="K42" s="257">
        <f>ROUND(K41*D42/100*20,0)/20</f>
        <v>0</v>
      </c>
      <c r="L42" s="257"/>
      <c r="M42" s="183"/>
      <c r="O42" s="257">
        <f>ROUND(O41*D42/100*20,0)/20</f>
        <v>0</v>
      </c>
      <c r="P42" s="257"/>
      <c r="Q42" s="183"/>
      <c r="S42" s="41" t="s">
        <v>16</v>
      </c>
      <c r="T42" s="285">
        <f>ROUND(T41*D42/100*20,0)/20</f>
        <v>0</v>
      </c>
      <c r="U42" s="286"/>
    </row>
    <row r="43" spans="1:27" ht="5.0999999999999996" customHeight="1" x14ac:dyDescent="0.3">
      <c r="A43" s="24"/>
      <c r="B43" s="9"/>
      <c r="C43" s="9"/>
      <c r="D43" s="9"/>
      <c r="E43" s="9"/>
      <c r="F43" s="9"/>
      <c r="G43" s="44"/>
      <c r="H43" s="45"/>
      <c r="I43" s="118"/>
      <c r="J43" s="131"/>
      <c r="K43" s="44"/>
      <c r="L43" s="45"/>
      <c r="M43" s="118"/>
      <c r="N43" s="131"/>
      <c r="O43" s="44"/>
      <c r="P43" s="45"/>
      <c r="Q43" s="118"/>
      <c r="R43" s="131"/>
      <c r="S43" s="131"/>
      <c r="T43" s="44"/>
      <c r="U43" s="45"/>
    </row>
    <row r="44" spans="1:27" ht="12.75" customHeight="1" x14ac:dyDescent="0.3">
      <c r="A44" s="266" t="s">
        <v>4</v>
      </c>
      <c r="B44" s="267"/>
      <c r="C44" s="267"/>
      <c r="D44" s="29"/>
      <c r="E44" s="29"/>
      <c r="F44" s="29"/>
      <c r="G44" s="258">
        <f>G41+G42</f>
        <v>0</v>
      </c>
      <c r="H44" s="259"/>
      <c r="I44" s="119"/>
      <c r="J44" s="131"/>
      <c r="K44" s="258">
        <f>K41+K42</f>
        <v>0</v>
      </c>
      <c r="L44" s="259"/>
      <c r="M44" s="119"/>
      <c r="N44" s="131"/>
      <c r="O44" s="258">
        <f>O41+O42</f>
        <v>0</v>
      </c>
      <c r="P44" s="259"/>
      <c r="Q44" s="119"/>
      <c r="R44" s="131"/>
      <c r="S44" s="30" t="s">
        <v>16</v>
      </c>
      <c r="T44" s="258">
        <f>T41+T42</f>
        <v>0</v>
      </c>
      <c r="U44" s="259"/>
    </row>
    <row r="45" spans="1:27" ht="12.75" customHeight="1" x14ac:dyDescent="0.3">
      <c r="A45" s="31" t="s">
        <v>5</v>
      </c>
      <c r="B45" s="32"/>
      <c r="C45" s="32"/>
      <c r="D45" s="263" t="s">
        <v>6</v>
      </c>
      <c r="E45" s="263"/>
      <c r="F45" s="117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33" t="s">
        <v>16</v>
      </c>
      <c r="T45" s="264">
        <f>T44</f>
        <v>0</v>
      </c>
      <c r="U45" s="265"/>
    </row>
    <row r="46" spans="1:27" ht="8.25" customHeight="1" x14ac:dyDescent="0.3"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</row>
    <row r="47" spans="1:27" ht="12.75" customHeight="1" x14ac:dyDescent="0.3">
      <c r="A47" s="194" t="s">
        <v>170</v>
      </c>
      <c r="B47" s="194"/>
      <c r="C47" s="194"/>
      <c r="D47" s="284" t="s">
        <v>224</v>
      </c>
      <c r="E47" s="284"/>
      <c r="F47" s="284"/>
      <c r="G47" s="284"/>
      <c r="H47" s="10" t="s">
        <v>171</v>
      </c>
      <c r="I47" s="10"/>
      <c r="K47" s="284" t="s">
        <v>224</v>
      </c>
      <c r="L47" s="284"/>
      <c r="M47" s="284"/>
      <c r="N47" s="284"/>
      <c r="P47" s="208" t="s">
        <v>172</v>
      </c>
      <c r="Q47" s="195"/>
      <c r="R47" s="284" t="s">
        <v>224</v>
      </c>
      <c r="S47" s="284"/>
      <c r="T47" s="284"/>
      <c r="U47" s="284"/>
    </row>
    <row r="48" spans="1:27" ht="12.75" customHeight="1" x14ac:dyDescent="0.2">
      <c r="A48" s="2" t="s">
        <v>11</v>
      </c>
    </row>
    <row r="49" spans="1:21" ht="5.25" customHeight="1" x14ac:dyDescent="0.2"/>
    <row r="50" spans="1:21" ht="12.75" customHeight="1" x14ac:dyDescent="0.2">
      <c r="A50" s="240" t="s">
        <v>142</v>
      </c>
      <c r="B50" s="240"/>
      <c r="C50" s="240"/>
      <c r="D50" s="6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</row>
    <row r="51" spans="1:21" ht="6" customHeight="1" x14ac:dyDescent="0.2"/>
    <row r="52" spans="1:21" ht="12.75" customHeight="1" x14ac:dyDescent="0.2">
      <c r="A52" s="261" t="s">
        <v>114</v>
      </c>
      <c r="B52" s="261"/>
      <c r="C52" s="261"/>
      <c r="D52" s="261"/>
      <c r="E52" s="246" t="s">
        <v>155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2.75" customHeight="1" x14ac:dyDescent="0.2">
      <c r="A53" s="6"/>
      <c r="B53" s="6"/>
      <c r="C53" s="6"/>
      <c r="D53" s="6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</row>
    <row r="54" spans="1:21" ht="12.75" customHeight="1" x14ac:dyDescent="0.2">
      <c r="A54" s="6"/>
      <c r="B54" s="6"/>
      <c r="C54" s="6"/>
      <c r="D54" s="6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  <row r="55" spans="1:21" ht="12.75" customHeight="1" x14ac:dyDescent="0.2">
      <c r="A55" s="6"/>
      <c r="B55" s="6"/>
      <c r="C55" s="6"/>
      <c r="D55" s="6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</row>
    <row r="56" spans="1:21" ht="12.75" customHeight="1" x14ac:dyDescent="0.2">
      <c r="A56" s="246" t="s">
        <v>144</v>
      </c>
      <c r="B56" s="246"/>
      <c r="C56" s="246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</row>
    <row r="57" spans="1:21" s="5" customFormat="1" ht="12.75" customHeight="1" x14ac:dyDescent="0.2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</row>
    <row r="58" spans="1:21" ht="12.75" customHeight="1" x14ac:dyDescent="0.2">
      <c r="A58" s="2" t="s">
        <v>163</v>
      </c>
      <c r="L58" s="247" t="e">
        <f>'Combinaisons VD'!C8</f>
        <v>#N/A</v>
      </c>
      <c r="M58" s="247"/>
      <c r="N58" s="247"/>
      <c r="O58" s="247"/>
      <c r="P58" s="247"/>
      <c r="Q58" s="247"/>
      <c r="R58" s="247"/>
      <c r="S58" s="2" t="s">
        <v>118</v>
      </c>
      <c r="T58" s="35"/>
      <c r="U58" s="35"/>
    </row>
    <row r="59" spans="1:21" ht="12.75" customHeight="1" x14ac:dyDescent="0.2">
      <c r="L59" s="179"/>
      <c r="M59" s="179"/>
      <c r="N59" s="179"/>
      <c r="O59" s="179"/>
      <c r="P59" s="179"/>
      <c r="Q59" s="179"/>
      <c r="R59" s="179"/>
      <c r="T59" s="35"/>
      <c r="U59" s="35"/>
    </row>
    <row r="60" spans="1:21" ht="12.75" customHeight="1" x14ac:dyDescent="0.2">
      <c r="A60" s="260" t="s">
        <v>156</v>
      </c>
      <c r="B60" s="260"/>
      <c r="C60" s="260"/>
      <c r="D60" s="260"/>
      <c r="E60" s="177" t="s">
        <v>155</v>
      </c>
      <c r="F60" s="48"/>
      <c r="G60" s="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</row>
    <row r="61" spans="1:21" ht="12.75" customHeight="1" x14ac:dyDescent="0.2">
      <c r="A61" s="178"/>
      <c r="D61" s="178"/>
      <c r="E61" s="177" t="s">
        <v>159</v>
      </c>
      <c r="F61" s="48"/>
      <c r="G61" s="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</row>
    <row r="62" spans="1:21" ht="12.75" customHeight="1" x14ac:dyDescent="0.2">
      <c r="A62" s="178"/>
      <c r="D62" s="178"/>
      <c r="E62" s="177" t="s">
        <v>157</v>
      </c>
      <c r="F62" s="48"/>
      <c r="G62" s="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</row>
    <row r="63" spans="1:21" ht="12.75" customHeight="1" x14ac:dyDescent="0.2">
      <c r="A63" s="178"/>
      <c r="D63" s="178"/>
      <c r="E63" s="177" t="s">
        <v>158</v>
      </c>
      <c r="F63" s="48"/>
      <c r="G63" s="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</row>
    <row r="64" spans="1:21" ht="3.75" customHeight="1" x14ac:dyDescent="0.2">
      <c r="A64" s="216"/>
      <c r="D64" s="216"/>
      <c r="E64" s="215"/>
      <c r="F64" s="48"/>
      <c r="G64" s="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</row>
    <row r="65" spans="1:21" ht="4.5" customHeight="1" x14ac:dyDescent="0.2"/>
    <row r="66" spans="1:21" ht="21" customHeight="1" x14ac:dyDescent="0.2">
      <c r="A66" s="85" t="s">
        <v>20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</row>
    <row r="68" spans="1:21" x14ac:dyDescent="0.2">
      <c r="A68" s="34" t="s">
        <v>160</v>
      </c>
      <c r="C68" s="84" t="s">
        <v>161</v>
      </c>
    </row>
    <row r="69" spans="1:21" x14ac:dyDescent="0.2">
      <c r="C69" s="84"/>
    </row>
    <row r="70" spans="1:21" x14ac:dyDescent="0.2">
      <c r="C70" s="84"/>
    </row>
    <row r="71" spans="1:21" x14ac:dyDescent="0.2">
      <c r="C71" s="84"/>
    </row>
    <row r="72" spans="1:21" ht="3.75" customHeight="1" x14ac:dyDescent="0.2">
      <c r="C72" s="84"/>
    </row>
    <row r="73" spans="1:21" x14ac:dyDescent="0.2">
      <c r="A73" s="34" t="s">
        <v>125</v>
      </c>
    </row>
    <row r="74" spans="1:21" x14ac:dyDescent="0.2">
      <c r="A74" s="34"/>
    </row>
    <row r="75" spans="1:21" ht="12" customHeight="1" x14ac:dyDescent="0.2">
      <c r="A75" s="250" t="s">
        <v>126</v>
      </c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</row>
    <row r="76" spans="1:21" ht="12" customHeight="1" x14ac:dyDescent="0.2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</row>
    <row r="77" spans="1:21" ht="12" customHeight="1" x14ac:dyDescent="0.2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</row>
    <row r="79" spans="1:21" ht="14.25" customHeight="1" x14ac:dyDescent="0.2">
      <c r="A79" s="149" t="s">
        <v>143</v>
      </c>
      <c r="B79" s="251" t="s">
        <v>127</v>
      </c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</row>
    <row r="80" spans="1:21" ht="14.25" x14ac:dyDescent="0.2">
      <c r="A80" s="150"/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</row>
    <row r="81" spans="1:21" x14ac:dyDescent="0.2">
      <c r="B81" s="139" t="s">
        <v>16</v>
      </c>
      <c r="C81" s="248">
        <f>ROUND(G41*10%,-1)</f>
        <v>0</v>
      </c>
      <c r="D81" s="248"/>
      <c r="E81" s="248"/>
      <c r="F81" s="248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</row>
    <row r="82" spans="1:21" ht="14.25" x14ac:dyDescent="0.2">
      <c r="A82" s="150"/>
    </row>
    <row r="83" spans="1:21" ht="12" customHeight="1" x14ac:dyDescent="0.2">
      <c r="A83" s="250" t="s">
        <v>128</v>
      </c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</row>
    <row r="84" spans="1:21" x14ac:dyDescent="0.2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</row>
    <row r="85" spans="1:21" x14ac:dyDescent="0.2">
      <c r="A85" s="249" t="s">
        <v>129</v>
      </c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</row>
    <row r="87" spans="1:21" ht="12.75" customHeight="1" x14ac:dyDescent="0.2">
      <c r="A87" s="255" t="s">
        <v>64</v>
      </c>
      <c r="B87" s="255"/>
      <c r="C87" s="255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</row>
    <row r="88" spans="1:21" ht="12.75" customHeight="1" x14ac:dyDescent="0.2">
      <c r="A88" s="255"/>
      <c r="B88" s="255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</row>
    <row r="100" spans="1:21" ht="12.75" customHeight="1" x14ac:dyDescent="0.2">
      <c r="C100" s="48"/>
      <c r="G100" s="48"/>
      <c r="H100" s="48"/>
      <c r="I100" s="48"/>
      <c r="K100" s="48"/>
      <c r="L100" s="48"/>
      <c r="M100" s="48"/>
      <c r="S100" s="48"/>
      <c r="T100" s="35"/>
      <c r="U100" s="35"/>
    </row>
    <row r="101" spans="1:21" x14ac:dyDescent="0.2">
      <c r="E101" s="2" t="s">
        <v>181</v>
      </c>
    </row>
    <row r="103" spans="1:21" x14ac:dyDescent="0.2">
      <c r="C103" s="138"/>
    </row>
    <row r="107" spans="1:21" ht="12.75" customHeight="1" x14ac:dyDescent="0.2">
      <c r="B107" s="245" t="str">
        <f>IF(T41&gt;20000,"Attention, pour un montant total HT &gt; à CHF 20'000.- vous devez éditer un contrat !","")</f>
        <v/>
      </c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</row>
    <row r="108" spans="1:21" ht="9" customHeight="1" x14ac:dyDescent="0.2"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39"/>
      <c r="U108" s="39"/>
    </row>
    <row r="109" spans="1:21" ht="12.75" customHeight="1" x14ac:dyDescent="0.2">
      <c r="B109" s="245"/>
      <c r="C109" s="245"/>
      <c r="D109" s="245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35"/>
      <c r="U109" s="35"/>
    </row>
    <row r="110" spans="1:21" ht="12.75" customHeight="1" x14ac:dyDescent="0.2">
      <c r="B110" s="298" t="e">
        <f>'Combinaisons VD'!VD_Signature2</f>
        <v>#N/A</v>
      </c>
      <c r="C110" s="298"/>
      <c r="D110" s="298"/>
      <c r="E110" s="298"/>
      <c r="F110" s="84"/>
      <c r="G110" s="298" t="e">
        <f>'Combinaisons VD'!VD_Signature</f>
        <v>#N/A</v>
      </c>
      <c r="H110" s="298"/>
      <c r="I110" s="298"/>
      <c r="J110" s="298"/>
      <c r="K110" s="298"/>
      <c r="L110" s="298"/>
      <c r="M110" s="298"/>
      <c r="N110" s="298"/>
      <c r="O110" s="298"/>
      <c r="P110" s="48"/>
      <c r="Q110" s="35"/>
      <c r="S110" s="152" t="e">
        <f>'Combinaisons VD'!VD_Signature1</f>
        <v>#N/A</v>
      </c>
    </row>
    <row r="111" spans="1:21" ht="12.75" customHeight="1" x14ac:dyDescent="0.2">
      <c r="B111" s="297" t="e">
        <f>'Combinaisons VD'!VD_Poste2</f>
        <v>#N/A</v>
      </c>
      <c r="C111" s="297"/>
      <c r="D111" s="297"/>
      <c r="E111" s="297"/>
      <c r="F111" s="84"/>
      <c r="G111" s="297" t="e">
        <f>'Combinaisons VD'!VD_Poste</f>
        <v>#N/A</v>
      </c>
      <c r="H111" s="297"/>
      <c r="I111" s="297"/>
      <c r="J111" s="297"/>
      <c r="K111" s="297"/>
      <c r="L111" s="297"/>
      <c r="M111" s="297"/>
      <c r="N111" s="297"/>
      <c r="O111" s="297"/>
      <c r="P111" s="48"/>
      <c r="Q111" s="35"/>
      <c r="R111" s="35"/>
    </row>
    <row r="112" spans="1:21" ht="12.75" customHeight="1" x14ac:dyDescent="0.2">
      <c r="A112" s="222"/>
      <c r="B112" s="297"/>
      <c r="C112" s="297"/>
      <c r="D112" s="297"/>
      <c r="E112" s="297"/>
      <c r="G112" s="297"/>
      <c r="H112" s="297"/>
      <c r="I112" s="297"/>
      <c r="J112" s="297"/>
      <c r="K112" s="297"/>
      <c r="L112" s="297"/>
      <c r="M112" s="297"/>
      <c r="N112" s="297"/>
      <c r="O112" s="297"/>
      <c r="S112" s="48"/>
      <c r="T112" s="35"/>
      <c r="U112" s="35"/>
    </row>
    <row r="113" spans="1:21" ht="12.75" customHeight="1" x14ac:dyDescent="0.2">
      <c r="B113" s="297"/>
      <c r="C113" s="297"/>
      <c r="D113" s="297"/>
      <c r="E113" s="297"/>
      <c r="G113" s="297"/>
      <c r="H113" s="297"/>
      <c r="I113" s="297"/>
      <c r="J113" s="297"/>
      <c r="K113" s="297"/>
      <c r="L113" s="297"/>
      <c r="M113" s="297"/>
      <c r="N113" s="297"/>
      <c r="O113" s="297"/>
      <c r="S113" s="48"/>
      <c r="T113" s="35"/>
      <c r="U113" s="35"/>
    </row>
    <row r="114" spans="1:21" ht="12.75" customHeight="1" x14ac:dyDescent="0.2">
      <c r="B114" s="297"/>
      <c r="C114" s="297"/>
      <c r="D114" s="297"/>
      <c r="E114" s="297"/>
      <c r="G114" s="48"/>
      <c r="H114" s="48"/>
      <c r="I114" s="48"/>
      <c r="K114" s="48"/>
      <c r="L114" s="48"/>
      <c r="M114" s="48"/>
      <c r="S114" s="48"/>
      <c r="T114" s="35"/>
      <c r="U114" s="35"/>
    </row>
    <row r="115" spans="1:21" ht="12.75" customHeight="1" x14ac:dyDescent="0.2"/>
    <row r="116" spans="1:21" ht="12.75" customHeight="1" x14ac:dyDescent="0.2">
      <c r="B116" s="46"/>
      <c r="G116" s="48"/>
      <c r="H116" s="48"/>
      <c r="I116" s="48"/>
      <c r="J116" s="48"/>
      <c r="K116" s="35"/>
      <c r="L116" s="48"/>
      <c r="M116" s="48"/>
      <c r="T116" s="35"/>
      <c r="U116" s="35"/>
    </row>
    <row r="117" spans="1:21" ht="12.75" customHeight="1" x14ac:dyDescent="0.2">
      <c r="B117" s="36"/>
      <c r="C117" s="252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</row>
    <row r="118" spans="1:21" ht="12.75" customHeight="1" x14ac:dyDescent="0.2">
      <c r="B118" s="36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</row>
    <row r="119" spans="1:21" ht="12.75" customHeight="1" x14ac:dyDescent="0.2">
      <c r="B119" s="46"/>
    </row>
    <row r="120" spans="1:21" ht="12.75" customHeight="1" x14ac:dyDescent="0.2">
      <c r="B120" s="36"/>
      <c r="C120" s="110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</row>
    <row r="121" spans="1:21" ht="12.75" customHeight="1" x14ac:dyDescent="0.2">
      <c r="B121" s="36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</row>
    <row r="122" spans="1:21" ht="12.75" customHeight="1" x14ac:dyDescent="0.2">
      <c r="B122" s="36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</row>
    <row r="123" spans="1:21" ht="12.75" customHeight="1" x14ac:dyDescent="0.2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</row>
    <row r="124" spans="1:21" ht="6.75" customHeight="1" x14ac:dyDescent="0.2">
      <c r="A124" s="24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</row>
  </sheetData>
  <sheetProtection sheet="1" selectLockedCells="1"/>
  <mergeCells count="99">
    <mergeCell ref="A75:U77"/>
    <mergeCell ref="A60:D60"/>
    <mergeCell ref="N7:T7"/>
    <mergeCell ref="N8:T8"/>
    <mergeCell ref="N9:T9"/>
    <mergeCell ref="A50:C50"/>
    <mergeCell ref="E50:U50"/>
    <mergeCell ref="A44:C44"/>
    <mergeCell ref="G44:H44"/>
    <mergeCell ref="K44:L44"/>
    <mergeCell ref="O44:P44"/>
    <mergeCell ref="T44:U44"/>
    <mergeCell ref="D45:E45"/>
    <mergeCell ref="T45:U45"/>
    <mergeCell ref="T40:U40"/>
    <mergeCell ref="T41:U41"/>
    <mergeCell ref="G42:H42"/>
    <mergeCell ref="K42:L42"/>
    <mergeCell ref="O42:P42"/>
    <mergeCell ref="T42:U42"/>
    <mergeCell ref="K41:L41"/>
    <mergeCell ref="O41:P41"/>
    <mergeCell ref="A52:D52"/>
    <mergeCell ref="A56:C56"/>
    <mergeCell ref="D56:U56"/>
    <mergeCell ref="L58:R58"/>
    <mergeCell ref="E52:U52"/>
    <mergeCell ref="E53:U53"/>
    <mergeCell ref="E54:U54"/>
    <mergeCell ref="E55:U55"/>
    <mergeCell ref="G40:H40"/>
    <mergeCell ref="K40:L40"/>
    <mergeCell ref="O40:P40"/>
    <mergeCell ref="C121:U121"/>
    <mergeCell ref="B79:U80"/>
    <mergeCell ref="C81:F81"/>
    <mergeCell ref="A83:U84"/>
    <mergeCell ref="A85:P85"/>
    <mergeCell ref="A87:U88"/>
    <mergeCell ref="B107:S109"/>
    <mergeCell ref="C117:U117"/>
    <mergeCell ref="B111:E114"/>
    <mergeCell ref="G111:O113"/>
    <mergeCell ref="G110:O110"/>
    <mergeCell ref="B110:E110"/>
    <mergeCell ref="G41:H41"/>
    <mergeCell ref="O34:P34"/>
    <mergeCell ref="G35:H35"/>
    <mergeCell ref="K35:L35"/>
    <mergeCell ref="O35:P35"/>
    <mergeCell ref="G38:H38"/>
    <mergeCell ref="K38:L38"/>
    <mergeCell ref="O38:P38"/>
    <mergeCell ref="B29:C29"/>
    <mergeCell ref="D29:E29"/>
    <mergeCell ref="T29:U29"/>
    <mergeCell ref="G31:H31"/>
    <mergeCell ref="K31:L31"/>
    <mergeCell ref="O31:P31"/>
    <mergeCell ref="T31:U31"/>
    <mergeCell ref="A123:U124"/>
    <mergeCell ref="A19:D19"/>
    <mergeCell ref="C3:S3"/>
    <mergeCell ref="N14:O14"/>
    <mergeCell ref="P14:U14"/>
    <mergeCell ref="A17:D17"/>
    <mergeCell ref="A18:D18"/>
    <mergeCell ref="A20:D20"/>
    <mergeCell ref="R24:U24"/>
    <mergeCell ref="B25:D25"/>
    <mergeCell ref="B27:C27"/>
    <mergeCell ref="D27:E27"/>
    <mergeCell ref="T27:U27"/>
    <mergeCell ref="B28:C28"/>
    <mergeCell ref="D28:E28"/>
    <mergeCell ref="D47:G47"/>
    <mergeCell ref="N6:T6"/>
    <mergeCell ref="O33:P33"/>
    <mergeCell ref="E20:K20"/>
    <mergeCell ref="O17:T17"/>
    <mergeCell ref="O18:T18"/>
    <mergeCell ref="G33:H33"/>
    <mergeCell ref="O19:T19"/>
    <mergeCell ref="G27:R27"/>
    <mergeCell ref="G28:R28"/>
    <mergeCell ref="G29:R29"/>
    <mergeCell ref="E17:K17"/>
    <mergeCell ref="K47:N47"/>
    <mergeCell ref="R47:U47"/>
    <mergeCell ref="T28:U28"/>
    <mergeCell ref="K33:L33"/>
    <mergeCell ref="G36:H36"/>
    <mergeCell ref="K36:L36"/>
    <mergeCell ref="O36:P36"/>
    <mergeCell ref="G37:H37"/>
    <mergeCell ref="K37:L37"/>
    <mergeCell ref="O37:P37"/>
    <mergeCell ref="G34:H34"/>
    <mergeCell ref="K34:L34"/>
  </mergeCells>
  <dataValidations count="3">
    <dataValidation type="list" allowBlank="1" showInputMessage="1" showErrorMessage="1" sqref="D47:G47" xr:uid="{00000000-0002-0000-0200-000000000000}">
      <formula1>$W$33:$W$37</formula1>
    </dataValidation>
    <dataValidation type="list" allowBlank="1" showInputMessage="1" showErrorMessage="1" sqref="K47:N47" xr:uid="{00000000-0002-0000-0200-000001000000}">
      <formula1>$Y$33:$Y$37</formula1>
    </dataValidation>
    <dataValidation type="list" allowBlank="1" showInputMessage="1" showErrorMessage="1" sqref="R47:U47" xr:uid="{00000000-0002-0000-0200-000002000000}">
      <formula1>$AA$33:$AA$39</formula1>
    </dataValidation>
  </dataValidations>
  <pageMargins left="0.48958333333333331" right="0.39583333333333331" top="0.89583333333333337" bottom="0.82677165354330717" header="0.27559055118110237" footer="0.11811023622047245"/>
  <pageSetup paperSize="9" orientation="portrait" r:id="rId1"/>
  <headerFooter differentFirst="1">
    <oddHeader>&amp;L&amp;G</oddHeader>
    <oddFooter>&amp;L&amp;8ARC_FORMULAIRE_3940&amp;C&amp;8V 30 - 12.12.2024&amp;R&amp;8&amp;P / &amp;N</oddFooter>
    <firstHeader>&amp;L&amp;G&amp;R&amp;G</firstHeader>
    <firstFooter>&amp;L&amp;G &amp;8ARC_FORMULAIRE_3940&amp;C&amp;8V 31 -  24.07.2025&amp;R&amp;8&amp;P / &amp;N</firstFooter>
  </headerFooter>
  <rowBreaks count="1" manualBreakCount="1">
    <brk id="64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8" r:id="rId5" name="Drop Down 2">
              <controlPr defaultSize="0" print="0" autoLine="0" autoPict="0">
                <anchor moveWithCells="1">
                  <from>
                    <xdr:col>11</xdr:col>
                    <xdr:colOff>133350</xdr:colOff>
                    <xdr:row>47</xdr:row>
                    <xdr:rowOff>19050</xdr:rowOff>
                  </from>
                  <to>
                    <xdr:col>20</xdr:col>
                    <xdr:colOff>723900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Drop Down 3">
              <controlPr defaultSize="0" autoLine="0" autoPict="0">
                <anchor moveWithCells="1">
                  <from>
                    <xdr:col>1</xdr:col>
                    <xdr:colOff>28575</xdr:colOff>
                    <xdr:row>10</xdr:row>
                    <xdr:rowOff>66675</xdr:rowOff>
                  </from>
                  <to>
                    <xdr:col>10</xdr:col>
                    <xdr:colOff>257175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26"/>
  <sheetViews>
    <sheetView showGridLines="0" view="pageLayout" topLeftCell="A21" zoomScaleNormal="100" workbookViewId="0">
      <selection activeCell="R27" sqref="R27:U27"/>
    </sheetView>
  </sheetViews>
  <sheetFormatPr baseColWidth="10" defaultColWidth="11.42578125" defaultRowHeight="12" x14ac:dyDescent="0.2"/>
  <cols>
    <col min="1" max="1" width="4.5703125" style="2" customWidth="1"/>
    <col min="2" max="2" width="6" style="2" customWidth="1"/>
    <col min="3" max="3" width="5.42578125" style="2" customWidth="1"/>
    <col min="4" max="4" width="6" style="2" customWidth="1"/>
    <col min="5" max="5" width="7.7109375" style="2" customWidth="1"/>
    <col min="6" max="6" width="7.5703125" style="2" hidden="1" customWidth="1"/>
    <col min="7" max="7" width="7.42578125" style="2" customWidth="1"/>
    <col min="8" max="8" width="2.5703125" style="2" bestFit="1" customWidth="1"/>
    <col min="9" max="9" width="8.7109375" style="2" hidden="1" customWidth="1"/>
    <col min="10" max="10" width="6.140625" style="2" customWidth="1"/>
    <col min="11" max="11" width="5.42578125" style="2" customWidth="1"/>
    <col min="12" max="12" width="2.5703125" style="2" customWidth="1"/>
    <col min="13" max="13" width="2.5703125" style="2" hidden="1" customWidth="1"/>
    <col min="14" max="14" width="8.140625" style="2" customWidth="1"/>
    <col min="15" max="15" width="5.5703125" style="2" customWidth="1"/>
    <col min="16" max="16" width="5.28515625" style="2" customWidth="1"/>
    <col min="17" max="17" width="2.5703125" style="2" hidden="1" customWidth="1"/>
    <col min="18" max="18" width="3.140625" style="2" customWidth="1"/>
    <col min="19" max="19" width="4.5703125" style="2" bestFit="1" customWidth="1"/>
    <col min="20" max="20" width="2.5703125" style="2" customWidth="1"/>
    <col min="21" max="21" width="11.28515625" style="2" customWidth="1"/>
    <col min="22" max="22" width="1.5703125" style="2" customWidth="1"/>
    <col min="23" max="27" width="0" style="2" hidden="1" customWidth="1"/>
    <col min="28" max="16384" width="11.42578125" style="2"/>
  </cols>
  <sheetData>
    <row r="1" spans="1:27" s="1" customFormat="1" ht="12" customHeight="1" x14ac:dyDescent="0.2">
      <c r="C1" s="37"/>
    </row>
    <row r="2" spans="1:27" s="5" customFormat="1" ht="12" customHeight="1" x14ac:dyDescent="0.2">
      <c r="A2" s="153" t="s">
        <v>141</v>
      </c>
      <c r="B2" s="15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120"/>
      <c r="U2" s="121"/>
    </row>
    <row r="3" spans="1:27" ht="12" customHeight="1" x14ac:dyDescent="0.2">
      <c r="A3" s="84" t="s">
        <v>141</v>
      </c>
      <c r="B3" s="84"/>
      <c r="C3" s="37"/>
      <c r="W3" s="5"/>
      <c r="X3" s="5"/>
      <c r="Y3" s="5"/>
      <c r="Z3" s="5"/>
      <c r="AA3" s="5"/>
    </row>
    <row r="4" spans="1:27" ht="12" customHeight="1" x14ac:dyDescent="0.2">
      <c r="A4" s="84" t="s">
        <v>141</v>
      </c>
      <c r="B4" s="84"/>
      <c r="C4" s="37"/>
      <c r="W4" s="2" t="s">
        <v>215</v>
      </c>
      <c r="Y4" s="2" t="s">
        <v>216</v>
      </c>
      <c r="AA4" s="2" t="s">
        <v>210</v>
      </c>
    </row>
    <row r="5" spans="1:27" ht="12" customHeight="1" x14ac:dyDescent="0.2">
      <c r="A5" s="84" t="s">
        <v>141</v>
      </c>
      <c r="B5" s="84"/>
      <c r="C5" s="37"/>
      <c r="W5" s="2" t="s">
        <v>204</v>
      </c>
      <c r="Y5" s="2" t="s">
        <v>207</v>
      </c>
      <c r="AA5" s="2" t="s">
        <v>211</v>
      </c>
    </row>
    <row r="6" spans="1:27" ht="12" customHeight="1" x14ac:dyDescent="0.2">
      <c r="A6" s="84" t="s">
        <v>141</v>
      </c>
      <c r="B6" s="84"/>
      <c r="C6" s="37"/>
      <c r="W6" s="2" t="s">
        <v>205</v>
      </c>
      <c r="Y6" s="2" t="s">
        <v>208</v>
      </c>
      <c r="AA6" s="2" t="s">
        <v>212</v>
      </c>
    </row>
    <row r="7" spans="1:27" ht="12" customHeight="1" x14ac:dyDescent="0.2">
      <c r="C7" s="37"/>
      <c r="W7" s="2" t="s">
        <v>206</v>
      </c>
      <c r="Y7" s="2" t="s">
        <v>209</v>
      </c>
      <c r="AA7" s="2" t="s">
        <v>213</v>
      </c>
    </row>
    <row r="8" spans="1:27" ht="12" customHeight="1" x14ac:dyDescent="0.2">
      <c r="C8" s="3"/>
      <c r="N8" s="254"/>
      <c r="O8" s="254"/>
      <c r="P8" s="254"/>
      <c r="Q8" s="254"/>
      <c r="R8" s="254"/>
      <c r="S8" s="254"/>
      <c r="AA8" s="2" t="s">
        <v>214</v>
      </c>
    </row>
    <row r="9" spans="1:27" ht="12.75" customHeight="1" x14ac:dyDescent="0.2">
      <c r="C9" s="3"/>
      <c r="L9" s="143"/>
      <c r="M9" s="143"/>
      <c r="N9" s="254"/>
      <c r="O9" s="254"/>
      <c r="P9" s="254"/>
      <c r="Q9" s="254"/>
      <c r="R9" s="254"/>
      <c r="S9" s="254"/>
      <c r="T9" s="143"/>
      <c r="U9" s="143"/>
    </row>
    <row r="10" spans="1:27" ht="12.75" customHeight="1" x14ac:dyDescent="0.2">
      <c r="K10" s="4"/>
      <c r="L10" s="144"/>
      <c r="M10" s="144"/>
      <c r="N10" s="254"/>
      <c r="O10" s="254"/>
      <c r="P10" s="254"/>
      <c r="Q10" s="254"/>
      <c r="R10" s="254"/>
      <c r="S10" s="254"/>
      <c r="T10" s="144"/>
      <c r="U10" s="144"/>
    </row>
    <row r="11" spans="1:27" ht="12.75" customHeight="1" x14ac:dyDescent="0.2">
      <c r="K11" s="4"/>
      <c r="L11" s="144"/>
      <c r="M11" s="144"/>
      <c r="N11" s="254"/>
      <c r="O11" s="254"/>
      <c r="P11" s="254"/>
      <c r="Q11" s="254"/>
      <c r="R11" s="254"/>
      <c r="S11" s="254"/>
      <c r="T11" s="144"/>
      <c r="U11" s="144"/>
    </row>
    <row r="12" spans="1:27" ht="12.75" customHeight="1" x14ac:dyDescent="0.2">
      <c r="K12" s="4"/>
      <c r="L12" s="144"/>
      <c r="M12" s="144"/>
      <c r="N12" s="114"/>
      <c r="O12" s="144"/>
      <c r="P12" s="144"/>
      <c r="Q12" s="144"/>
      <c r="R12" s="144"/>
      <c r="S12" s="144"/>
      <c r="T12" s="144"/>
      <c r="U12" s="144"/>
    </row>
    <row r="13" spans="1:27" ht="12.75" customHeight="1" x14ac:dyDescent="0.2">
      <c r="N13" s="84"/>
    </row>
    <row r="14" spans="1:27" ht="6.75" customHeight="1" x14ac:dyDescent="0.2"/>
    <row r="15" spans="1:27" ht="12.75" customHeight="1" x14ac:dyDescent="0.2">
      <c r="B15" s="6"/>
      <c r="K15" s="125"/>
    </row>
    <row r="16" spans="1:27" ht="12.75" customHeight="1" x14ac:dyDescent="0.2">
      <c r="B16" s="1"/>
    </row>
    <row r="17" spans="1:22" ht="12.75" customHeight="1" x14ac:dyDescent="0.2">
      <c r="N17" s="240" t="s">
        <v>7</v>
      </c>
      <c r="O17" s="240"/>
      <c r="P17" s="254"/>
      <c r="Q17" s="254"/>
      <c r="R17" s="254"/>
      <c r="S17" s="254"/>
      <c r="T17" s="254"/>
      <c r="U17" s="254"/>
    </row>
    <row r="18" spans="1:22" ht="12.75" customHeight="1" x14ac:dyDescent="0.2">
      <c r="A18" s="85" t="s">
        <v>20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pans="1:22" ht="12.75" customHeight="1" x14ac:dyDescent="0.2">
      <c r="A19" s="38"/>
      <c r="B19" s="8"/>
      <c r="C19" s="8"/>
      <c r="D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2" ht="12.75" customHeight="1" x14ac:dyDescent="0.2">
      <c r="A20" s="240" t="s">
        <v>130</v>
      </c>
      <c r="B20" s="240"/>
      <c r="C20" s="240"/>
      <c r="D20" s="240"/>
      <c r="E20" s="254"/>
      <c r="F20" s="254"/>
      <c r="G20" s="254"/>
      <c r="H20" s="254"/>
      <c r="I20" s="254"/>
      <c r="J20" s="254"/>
      <c r="N20" s="141" t="s">
        <v>133</v>
      </c>
      <c r="O20" s="254"/>
      <c r="P20" s="254"/>
      <c r="Q20" s="254"/>
      <c r="R20" s="254"/>
      <c r="S20" s="254"/>
      <c r="T20" s="254"/>
      <c r="U20" s="145"/>
    </row>
    <row r="21" spans="1:22" s="8" customFormat="1" ht="12.75" customHeight="1" x14ac:dyDescent="0.2">
      <c r="A21" s="269" t="s">
        <v>151</v>
      </c>
      <c r="B21" s="269"/>
      <c r="C21" s="269"/>
      <c r="D21" s="269"/>
      <c r="E21" s="254"/>
      <c r="F21" s="254"/>
      <c r="G21" s="254"/>
      <c r="H21" s="254"/>
      <c r="I21" s="254"/>
      <c r="J21" s="254"/>
      <c r="N21" s="11" t="s">
        <v>134</v>
      </c>
      <c r="O21" s="254"/>
      <c r="P21" s="254"/>
      <c r="Q21" s="254"/>
      <c r="R21" s="254"/>
      <c r="S21" s="254"/>
      <c r="T21" s="254"/>
      <c r="U21" s="145"/>
    </row>
    <row r="22" spans="1:22" ht="12.75" customHeight="1" x14ac:dyDescent="0.2">
      <c r="A22" s="269" t="s">
        <v>152</v>
      </c>
      <c r="B22" s="269"/>
      <c r="C22" s="269"/>
      <c r="D22" s="269"/>
      <c r="E22" s="254"/>
      <c r="F22" s="254"/>
      <c r="G22" s="254"/>
      <c r="H22" s="254"/>
      <c r="I22" s="254"/>
      <c r="J22" s="254"/>
      <c r="K22" s="301"/>
      <c r="L22" s="301"/>
      <c r="M22" s="301"/>
      <c r="N22" s="301"/>
      <c r="O22" s="10"/>
      <c r="P22" s="145"/>
      <c r="Q22" s="145"/>
      <c r="R22" s="145"/>
      <c r="S22" s="145"/>
      <c r="T22" s="145"/>
      <c r="U22" s="145"/>
    </row>
    <row r="23" spans="1:22" ht="12.75" customHeight="1" x14ac:dyDescent="0.2">
      <c r="A23" s="240" t="s">
        <v>132</v>
      </c>
      <c r="B23" s="240"/>
      <c r="C23" s="240"/>
      <c r="D23" s="240"/>
      <c r="E23" s="254"/>
      <c r="F23" s="254"/>
      <c r="G23" s="254"/>
      <c r="H23" s="254"/>
      <c r="I23" s="254"/>
      <c r="J23" s="254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2" s="5" customFormat="1" ht="9.9499999999999993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P24" s="142"/>
      <c r="Q24" s="142"/>
      <c r="R24" s="142"/>
      <c r="S24" s="142"/>
      <c r="T24" s="142"/>
      <c r="U24" s="142"/>
    </row>
    <row r="25" spans="1:22" ht="12" customHeight="1" x14ac:dyDescent="0.2">
      <c r="A25" s="2" t="s">
        <v>63</v>
      </c>
    </row>
    <row r="26" spans="1:22" ht="5.0999999999999996" customHeight="1" x14ac:dyDescent="0.2"/>
    <row r="27" spans="1:22" ht="12.75" customHeight="1" x14ac:dyDescent="0.2">
      <c r="A27" s="39" t="s">
        <v>46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254"/>
      <c r="S27" s="254"/>
      <c r="T27" s="254"/>
      <c r="U27" s="254"/>
    </row>
    <row r="28" spans="1:22" ht="12.75" customHeight="1" x14ac:dyDescent="0.2">
      <c r="A28" s="47" t="s">
        <v>38</v>
      </c>
      <c r="B28" s="279"/>
      <c r="C28" s="280"/>
      <c r="D28" s="280"/>
      <c r="E28" s="87" t="s">
        <v>13</v>
      </c>
      <c r="F28" s="87"/>
      <c r="H28" s="84"/>
      <c r="J28" s="155"/>
      <c r="K28" s="47"/>
    </row>
    <row r="29" spans="1:22" ht="7.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2" ht="12.75" customHeight="1" x14ac:dyDescent="0.2">
      <c r="A30" s="14" t="s">
        <v>14</v>
      </c>
      <c r="B30" s="281"/>
      <c r="C30" s="282"/>
      <c r="D30" s="283" t="s">
        <v>15</v>
      </c>
      <c r="E30" s="283"/>
      <c r="F30" s="133"/>
      <c r="G30" s="12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5" t="s">
        <v>16</v>
      </c>
      <c r="T30" s="270"/>
      <c r="U30" s="271"/>
      <c r="V30" s="128"/>
    </row>
    <row r="31" spans="1:22" ht="12.75" customHeight="1" x14ac:dyDescent="0.2">
      <c r="A31" s="16" t="s">
        <v>14</v>
      </c>
      <c r="B31" s="281"/>
      <c r="C31" s="282"/>
      <c r="D31" s="277" t="s">
        <v>15</v>
      </c>
      <c r="E31" s="277"/>
      <c r="F31" s="132"/>
      <c r="G31" s="129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40" t="s">
        <v>16</v>
      </c>
      <c r="T31" s="270"/>
      <c r="U31" s="271"/>
    </row>
    <row r="32" spans="1:22" ht="12" customHeight="1" x14ac:dyDescent="0.2">
      <c r="A32" s="16" t="s">
        <v>14</v>
      </c>
      <c r="B32" s="281"/>
      <c r="C32" s="281"/>
      <c r="D32" s="277" t="s">
        <v>15</v>
      </c>
      <c r="E32" s="277"/>
      <c r="F32" s="132"/>
      <c r="G32" s="129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40" t="s">
        <v>16</v>
      </c>
      <c r="T32" s="289"/>
      <c r="U32" s="290"/>
    </row>
    <row r="33" spans="1:22" ht="5.0999999999999996" customHeight="1" x14ac:dyDescent="0.2">
      <c r="A33" s="19"/>
      <c r="B33" s="132"/>
      <c r="C33" s="132"/>
      <c r="D33" s="9"/>
      <c r="E33" s="132"/>
      <c r="F33" s="13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44"/>
      <c r="U33" s="45"/>
    </row>
    <row r="34" spans="1:22" ht="12" customHeight="1" x14ac:dyDescent="0.2">
      <c r="A34" s="20" t="s">
        <v>0</v>
      </c>
      <c r="B34" s="21"/>
      <c r="C34" s="21"/>
      <c r="D34" s="22"/>
      <c r="E34" s="22"/>
      <c r="F34" s="22"/>
      <c r="G34" s="275">
        <f>B30</f>
        <v>0</v>
      </c>
      <c r="H34" s="275"/>
      <c r="I34" s="136"/>
      <c r="J34" s="22"/>
      <c r="K34" s="276">
        <f>B31</f>
        <v>0</v>
      </c>
      <c r="L34" s="276"/>
      <c r="M34" s="137"/>
      <c r="N34" s="22"/>
      <c r="O34" s="276">
        <f>B32</f>
        <v>0</v>
      </c>
      <c r="P34" s="276"/>
      <c r="Q34" s="137"/>
      <c r="S34" s="23" t="s">
        <v>16</v>
      </c>
      <c r="T34" s="291">
        <f>SUM(T30:U32)</f>
        <v>0</v>
      </c>
      <c r="U34" s="292"/>
      <c r="V34" s="128"/>
    </row>
    <row r="35" spans="1:22" ht="5.0999999999999996" customHeight="1" x14ac:dyDescent="0.2">
      <c r="A35" s="24"/>
      <c r="B35" s="9"/>
      <c r="C35" s="9"/>
      <c r="D35" s="9"/>
      <c r="E35" s="9"/>
      <c r="F35" s="9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S35" s="18"/>
      <c r="T35" s="19"/>
      <c r="U35" s="42"/>
    </row>
    <row r="36" spans="1:22" ht="12.75" customHeight="1" x14ac:dyDescent="0.3">
      <c r="A36" s="24" t="s">
        <v>39</v>
      </c>
      <c r="B36" s="9"/>
      <c r="C36" s="90"/>
      <c r="D36" s="2" t="s">
        <v>1</v>
      </c>
      <c r="E36" s="134">
        <f>ROUND(T34*C36%*20,0)/20</f>
        <v>0</v>
      </c>
      <c r="F36" s="26">
        <f>T34-E36</f>
        <v>0</v>
      </c>
      <c r="G36" s="257">
        <f>ROUND(T30*C36%*20,0)/20</f>
        <v>0</v>
      </c>
      <c r="H36" s="257"/>
      <c r="I36" s="26">
        <f>T30-G36</f>
        <v>0</v>
      </c>
      <c r="J36" s="131"/>
      <c r="K36" s="257">
        <f>ROUND(T31*C36%*20,0)/20</f>
        <v>0</v>
      </c>
      <c r="L36" s="257"/>
      <c r="M36" s="26">
        <f>T31-K36</f>
        <v>0</v>
      </c>
      <c r="N36" s="131"/>
      <c r="O36" s="257">
        <f>ROUND(T32*C36%*20,0)/20</f>
        <v>0</v>
      </c>
      <c r="P36" s="257"/>
      <c r="Q36" s="26">
        <f>T32-O36</f>
        <v>0</v>
      </c>
      <c r="S36" s="18" t="s">
        <v>9</v>
      </c>
      <c r="T36" s="19"/>
      <c r="U36" s="42"/>
      <c r="V36" s="128"/>
    </row>
    <row r="37" spans="1:22" ht="12.75" customHeight="1" x14ac:dyDescent="0.3">
      <c r="A37" s="24" t="s">
        <v>40</v>
      </c>
      <c r="B37" s="9"/>
      <c r="C37" s="90"/>
      <c r="D37" s="2" t="s">
        <v>1</v>
      </c>
      <c r="E37" s="134">
        <f>ROUND(F36*C37%*20,0)/20</f>
        <v>0</v>
      </c>
      <c r="F37" s="26">
        <f>F36-E37</f>
        <v>0</v>
      </c>
      <c r="G37" s="257">
        <f>ROUND(I36*C37%*20,0)/20</f>
        <v>0</v>
      </c>
      <c r="H37" s="257"/>
      <c r="I37" s="26">
        <f>I36-G37</f>
        <v>0</v>
      </c>
      <c r="J37" s="131"/>
      <c r="K37" s="257">
        <f>ROUND(M36*C37%*20,0)/20</f>
        <v>0</v>
      </c>
      <c r="L37" s="257"/>
      <c r="M37" s="26">
        <f>M36-K37</f>
        <v>0</v>
      </c>
      <c r="N37" s="131"/>
      <c r="O37" s="257">
        <f>ROUND(Q36*C37%*20,0)/20</f>
        <v>0</v>
      </c>
      <c r="P37" s="257"/>
      <c r="Q37" s="26">
        <f>Q36-O37</f>
        <v>0</v>
      </c>
      <c r="S37" s="18"/>
      <c r="T37" s="43"/>
      <c r="U37" s="42"/>
    </row>
    <row r="38" spans="1:22" ht="12.75" customHeight="1" x14ac:dyDescent="0.3">
      <c r="A38" s="92" t="s">
        <v>58</v>
      </c>
      <c r="B38" s="9"/>
      <c r="C38" s="90"/>
      <c r="D38" s="2" t="s">
        <v>1</v>
      </c>
      <c r="E38" s="134">
        <f>ROUND(F37*C38%*20,0)/20</f>
        <v>0</v>
      </c>
      <c r="F38" s="26">
        <f>F37-E38</f>
        <v>0</v>
      </c>
      <c r="G38" s="257">
        <f>ROUND(I37*C38%*20,0)/20</f>
        <v>0</v>
      </c>
      <c r="H38" s="257"/>
      <c r="I38" s="26">
        <f>I37-G38</f>
        <v>0</v>
      </c>
      <c r="J38" s="131"/>
      <c r="K38" s="257">
        <f>ROUND(M37*C38%*20,0)/20</f>
        <v>0</v>
      </c>
      <c r="L38" s="257"/>
      <c r="M38" s="26">
        <f>M37-K38</f>
        <v>0</v>
      </c>
      <c r="N38" s="131"/>
      <c r="O38" s="257">
        <f>ROUND(Q37*C38%*20,0)/20</f>
        <v>0</v>
      </c>
      <c r="P38" s="257"/>
      <c r="Q38" s="26">
        <f>Q37-O38</f>
        <v>0</v>
      </c>
      <c r="S38" s="18"/>
      <c r="T38" s="43"/>
      <c r="U38" s="42"/>
    </row>
    <row r="39" spans="1:22" ht="12.75" customHeight="1" x14ac:dyDescent="0.3">
      <c r="A39" s="92" t="s">
        <v>135</v>
      </c>
      <c r="B39" s="9"/>
      <c r="C39" s="90"/>
      <c r="D39" s="2" t="s">
        <v>1</v>
      </c>
      <c r="E39" s="134">
        <f>ROUND(F38*C39%*20,0)/20</f>
        <v>0</v>
      </c>
      <c r="F39" s="26"/>
      <c r="G39" s="257">
        <f t="shared" ref="G39" si="0">ROUND(I38*C39%*20,0)/20</f>
        <v>0</v>
      </c>
      <c r="H39" s="257"/>
      <c r="I39" s="26">
        <f t="shared" ref="I39:I41" si="1">I38-G39</f>
        <v>0</v>
      </c>
      <c r="J39" s="131"/>
      <c r="K39" s="257">
        <f t="shared" ref="K39:K41" si="2">ROUND(M38*C39%*20,0)/20</f>
        <v>0</v>
      </c>
      <c r="L39" s="257"/>
      <c r="M39" s="26">
        <f t="shared" ref="M39:M41" si="3">M38-K39</f>
        <v>0</v>
      </c>
      <c r="N39" s="131"/>
      <c r="O39" s="257">
        <f t="shared" ref="O39:O41" si="4">ROUND(Q38*C39%*20,0)/20</f>
        <v>0</v>
      </c>
      <c r="P39" s="257"/>
      <c r="Q39" s="26"/>
      <c r="S39" s="18"/>
      <c r="T39" s="43"/>
      <c r="U39" s="42"/>
    </row>
    <row r="40" spans="1:22" ht="12.75" customHeight="1" x14ac:dyDescent="0.3">
      <c r="A40" s="92" t="s">
        <v>136</v>
      </c>
      <c r="B40" s="9"/>
      <c r="C40" s="127"/>
      <c r="D40" s="2" t="s">
        <v>16</v>
      </c>
      <c r="E40" s="134">
        <f>C40</f>
        <v>0</v>
      </c>
      <c r="F40" s="26"/>
      <c r="G40" s="257">
        <f>E40</f>
        <v>0</v>
      </c>
      <c r="H40" s="257"/>
      <c r="I40" s="26">
        <f t="shared" si="1"/>
        <v>0</v>
      </c>
      <c r="J40" s="131"/>
      <c r="K40" s="257">
        <f t="shared" si="2"/>
        <v>0</v>
      </c>
      <c r="L40" s="257"/>
      <c r="M40" s="26">
        <f t="shared" si="3"/>
        <v>0</v>
      </c>
      <c r="N40" s="131"/>
      <c r="O40" s="257">
        <f t="shared" si="4"/>
        <v>0</v>
      </c>
      <c r="P40" s="257"/>
      <c r="Q40" s="26"/>
      <c r="S40" s="18"/>
      <c r="T40" s="43"/>
      <c r="U40" s="42"/>
    </row>
    <row r="41" spans="1:22" ht="12.75" customHeight="1" x14ac:dyDescent="0.3">
      <c r="A41" s="92" t="s">
        <v>137</v>
      </c>
      <c r="B41" s="9"/>
      <c r="C41" s="127"/>
      <c r="D41" s="2" t="s">
        <v>16</v>
      </c>
      <c r="E41" s="134">
        <f>C41</f>
        <v>0</v>
      </c>
      <c r="F41" s="26"/>
      <c r="G41" s="257">
        <f>E41</f>
        <v>0</v>
      </c>
      <c r="H41" s="257"/>
      <c r="I41" s="26">
        <f t="shared" si="1"/>
        <v>0</v>
      </c>
      <c r="J41" s="131"/>
      <c r="K41" s="257">
        <f t="shared" si="2"/>
        <v>0</v>
      </c>
      <c r="L41" s="257"/>
      <c r="M41" s="26">
        <f t="shared" si="3"/>
        <v>0</v>
      </c>
      <c r="N41" s="131"/>
      <c r="O41" s="257">
        <f t="shared" si="4"/>
        <v>0</v>
      </c>
      <c r="P41" s="257"/>
      <c r="Q41" s="26"/>
      <c r="S41" s="18"/>
      <c r="T41" s="43"/>
      <c r="U41" s="42"/>
    </row>
    <row r="42" spans="1:22" ht="12.75" customHeight="1" x14ac:dyDescent="0.3">
      <c r="A42" s="92"/>
      <c r="B42" s="9"/>
      <c r="C42" s="147"/>
      <c r="E42" s="134"/>
      <c r="F42" s="26"/>
      <c r="G42" s="134"/>
      <c r="H42" s="134"/>
      <c r="I42" s="26"/>
      <c r="J42" s="131"/>
      <c r="K42" s="134"/>
      <c r="L42" s="134"/>
      <c r="M42" s="26"/>
      <c r="N42" s="131"/>
      <c r="O42" s="134"/>
      <c r="P42" s="134"/>
      <c r="Q42" s="26"/>
      <c r="S42" s="18"/>
      <c r="T42" s="43"/>
      <c r="U42" s="42"/>
    </row>
    <row r="43" spans="1:22" ht="12.75" customHeight="1" x14ac:dyDescent="0.3">
      <c r="A43" s="24" t="s">
        <v>10</v>
      </c>
      <c r="B43" s="9"/>
      <c r="C43" s="9"/>
      <c r="D43" s="9"/>
      <c r="E43" s="9"/>
      <c r="F43" s="9"/>
      <c r="G43" s="257">
        <f>G36+G37+G38+G41+G40</f>
        <v>0</v>
      </c>
      <c r="H43" s="257"/>
      <c r="I43" s="190"/>
      <c r="J43" s="189"/>
      <c r="K43" s="257">
        <f>K36+K37+K38+K41+K40</f>
        <v>0</v>
      </c>
      <c r="L43" s="257"/>
      <c r="M43" s="190"/>
      <c r="O43" s="257">
        <f>O36+O37+O38+O41+O40</f>
        <v>0</v>
      </c>
      <c r="P43" s="257"/>
      <c r="Q43" s="187"/>
      <c r="S43" s="17" t="s">
        <v>16</v>
      </c>
      <c r="T43" s="293">
        <f>E36+E37+E38+E41</f>
        <v>0</v>
      </c>
      <c r="U43" s="257"/>
    </row>
    <row r="44" spans="1:22" ht="12.75" customHeight="1" x14ac:dyDescent="0.3">
      <c r="A44" s="27" t="s">
        <v>2</v>
      </c>
      <c r="B44" s="28"/>
      <c r="C44" s="28"/>
      <c r="D44" s="9"/>
      <c r="E44" s="9"/>
      <c r="F44" s="9"/>
      <c r="G44" s="256">
        <f>T30-G43+G39</f>
        <v>0</v>
      </c>
      <c r="H44" s="256"/>
      <c r="I44" s="191"/>
      <c r="J44" s="189"/>
      <c r="K44" s="256">
        <f>T31-K43+K39</f>
        <v>0</v>
      </c>
      <c r="L44" s="256"/>
      <c r="M44" s="191"/>
      <c r="O44" s="256">
        <f>T32-O43+O39</f>
        <v>0</v>
      </c>
      <c r="P44" s="256"/>
      <c r="Q44" s="188"/>
      <c r="S44" s="17" t="s">
        <v>16</v>
      </c>
      <c r="T44" s="287">
        <f>T34-T43+E39+E40</f>
        <v>0</v>
      </c>
      <c r="U44" s="288"/>
    </row>
    <row r="45" spans="1:22" ht="12" customHeight="1" x14ac:dyDescent="0.3">
      <c r="A45" s="24" t="s">
        <v>3</v>
      </c>
      <c r="B45" s="9"/>
      <c r="C45" s="9"/>
      <c r="D45" s="89">
        <v>7.7</v>
      </c>
      <c r="E45" s="2" t="s">
        <v>1</v>
      </c>
      <c r="G45" s="257">
        <f>ROUND(G44*D45/100*20,0)/20</f>
        <v>0</v>
      </c>
      <c r="H45" s="257"/>
      <c r="I45" s="183"/>
      <c r="J45" s="182"/>
      <c r="K45" s="257">
        <f>ROUND(K44*D45/100*20,0)/20</f>
        <v>0</v>
      </c>
      <c r="L45" s="257"/>
      <c r="M45" s="183"/>
      <c r="O45" s="257">
        <f>ROUND(O44*D45/100*20,0)/20</f>
        <v>0</v>
      </c>
      <c r="P45" s="257"/>
      <c r="Q45" s="183"/>
      <c r="S45" s="41" t="s">
        <v>16</v>
      </c>
      <c r="T45" s="285">
        <f>ROUND(T44*D45/100*20,0)/20</f>
        <v>0</v>
      </c>
      <c r="U45" s="286"/>
    </row>
    <row r="46" spans="1:22" ht="5.0999999999999996" customHeight="1" x14ac:dyDescent="0.3">
      <c r="A46" s="24"/>
      <c r="B46" s="9"/>
      <c r="C46" s="9"/>
      <c r="D46" s="9"/>
      <c r="E46" s="9"/>
      <c r="F46" s="9"/>
      <c r="G46" s="44"/>
      <c r="H46" s="45"/>
      <c r="I46" s="118"/>
      <c r="J46" s="131"/>
      <c r="K46" s="44"/>
      <c r="L46" s="45"/>
      <c r="M46" s="118"/>
      <c r="N46" s="131"/>
      <c r="O46" s="44"/>
      <c r="P46" s="45"/>
      <c r="Q46" s="118"/>
      <c r="R46" s="131"/>
      <c r="S46" s="131"/>
      <c r="T46" s="44"/>
      <c r="U46" s="45"/>
    </row>
    <row r="47" spans="1:22" ht="12.75" customHeight="1" x14ac:dyDescent="0.3">
      <c r="A47" s="266" t="s">
        <v>4</v>
      </c>
      <c r="B47" s="267"/>
      <c r="C47" s="267"/>
      <c r="D47" s="29"/>
      <c r="E47" s="29"/>
      <c r="F47" s="29"/>
      <c r="G47" s="258">
        <f>G44+G45</f>
        <v>0</v>
      </c>
      <c r="H47" s="259"/>
      <c r="I47" s="119"/>
      <c r="J47" s="131"/>
      <c r="K47" s="258">
        <f>K44+K45</f>
        <v>0</v>
      </c>
      <c r="L47" s="259"/>
      <c r="M47" s="119"/>
      <c r="N47" s="131"/>
      <c r="O47" s="258">
        <f>O44+O45</f>
        <v>0</v>
      </c>
      <c r="P47" s="259"/>
      <c r="Q47" s="119"/>
      <c r="R47" s="131"/>
      <c r="S47" s="30" t="s">
        <v>16</v>
      </c>
      <c r="T47" s="258">
        <f>T44+T45</f>
        <v>0</v>
      </c>
      <c r="U47" s="259"/>
    </row>
    <row r="48" spans="1:22" ht="12.75" customHeight="1" x14ac:dyDescent="0.3">
      <c r="A48" s="31" t="s">
        <v>5</v>
      </c>
      <c r="B48" s="32"/>
      <c r="C48" s="32"/>
      <c r="D48" s="263" t="s">
        <v>6</v>
      </c>
      <c r="E48" s="263"/>
      <c r="F48" s="117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33" t="s">
        <v>16</v>
      </c>
      <c r="T48" s="264">
        <f>T47</f>
        <v>0</v>
      </c>
      <c r="U48" s="265"/>
    </row>
    <row r="49" spans="1:21" ht="6.75" customHeight="1" x14ac:dyDescent="0.3"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</row>
    <row r="50" spans="1:21" ht="12.75" customHeight="1" x14ac:dyDescent="0.3">
      <c r="A50" s="194" t="s">
        <v>170</v>
      </c>
      <c r="B50" s="194"/>
      <c r="C50" s="194"/>
      <c r="D50" s="254"/>
      <c r="E50" s="254"/>
      <c r="F50" s="254"/>
      <c r="G50" s="254"/>
      <c r="H50" s="10" t="s">
        <v>171</v>
      </c>
      <c r="I50" s="10"/>
      <c r="K50" s="254"/>
      <c r="L50" s="254"/>
      <c r="M50" s="254"/>
      <c r="N50" s="254"/>
      <c r="P50" s="208" t="s">
        <v>172</v>
      </c>
      <c r="Q50" s="195"/>
      <c r="R50" s="300"/>
      <c r="S50" s="300"/>
      <c r="T50" s="300"/>
      <c r="U50" s="300"/>
    </row>
    <row r="51" spans="1:21" x14ac:dyDescent="0.2">
      <c r="A51" s="2" t="s">
        <v>11</v>
      </c>
    </row>
    <row r="52" spans="1:21" ht="5.25" customHeight="1" x14ac:dyDescent="0.2"/>
    <row r="53" spans="1:21" ht="12.75" customHeight="1" x14ac:dyDescent="0.2">
      <c r="A53" s="240" t="s">
        <v>142</v>
      </c>
      <c r="B53" s="240"/>
      <c r="C53" s="240"/>
      <c r="D53" s="6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</row>
    <row r="54" spans="1:21" ht="6" customHeight="1" x14ac:dyDescent="0.2"/>
    <row r="55" spans="1:21" ht="12.75" customHeight="1" x14ac:dyDescent="0.2">
      <c r="A55" s="261" t="s">
        <v>114</v>
      </c>
      <c r="B55" s="261"/>
      <c r="C55" s="261"/>
      <c r="D55" s="261"/>
      <c r="E55" s="253" t="s">
        <v>155</v>
      </c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</row>
    <row r="56" spans="1:21" ht="12.75" customHeight="1" x14ac:dyDescent="0.2">
      <c r="A56" s="6"/>
      <c r="B56" s="6"/>
      <c r="C56" s="6"/>
      <c r="D56" s="6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</row>
    <row r="57" spans="1:21" ht="12.75" customHeight="1" x14ac:dyDescent="0.2">
      <c r="A57" s="6"/>
      <c r="B57" s="6"/>
      <c r="C57" s="6"/>
      <c r="D57" s="6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</row>
    <row r="58" spans="1:21" ht="12.75" customHeight="1" x14ac:dyDescent="0.2">
      <c r="A58" s="6"/>
      <c r="B58" s="6"/>
      <c r="C58" s="6"/>
      <c r="D58" s="6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</row>
    <row r="59" spans="1:21" ht="12.75" customHeight="1" x14ac:dyDescent="0.2">
      <c r="A59" s="246" t="s">
        <v>144</v>
      </c>
      <c r="B59" s="246"/>
      <c r="C59" s="246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</row>
    <row r="60" spans="1:21" s="5" customFormat="1" ht="12.75" customHeight="1" x14ac:dyDescent="0.2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</row>
    <row r="61" spans="1:21" ht="12.75" customHeight="1" x14ac:dyDescent="0.2">
      <c r="A61" s="2" t="s">
        <v>163</v>
      </c>
      <c r="L61" s="247" t="e">
        <f>'Combinaisons CHUV'!C12</f>
        <v>#N/A</v>
      </c>
      <c r="M61" s="247"/>
      <c r="N61" s="247"/>
      <c r="O61" s="247"/>
      <c r="P61" s="247"/>
      <c r="Q61" s="247"/>
      <c r="R61" s="247"/>
      <c r="S61" s="2" t="s">
        <v>118</v>
      </c>
      <c r="T61" s="35"/>
      <c r="U61" s="35"/>
    </row>
    <row r="62" spans="1:21" ht="12.75" customHeight="1" x14ac:dyDescent="0.2">
      <c r="L62" s="179"/>
      <c r="M62" s="179"/>
      <c r="N62" s="179"/>
      <c r="O62" s="179"/>
      <c r="P62" s="179"/>
      <c r="Q62" s="179"/>
      <c r="R62" s="179"/>
      <c r="T62" s="35"/>
      <c r="U62" s="35"/>
    </row>
    <row r="63" spans="1:21" ht="12.75" customHeight="1" x14ac:dyDescent="0.2">
      <c r="A63" s="260" t="s">
        <v>156</v>
      </c>
      <c r="B63" s="260"/>
      <c r="C63" s="260"/>
      <c r="D63" s="260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148"/>
      <c r="Q63" s="148"/>
      <c r="R63" s="148"/>
      <c r="S63" s="148"/>
      <c r="T63" s="148"/>
      <c r="U63" s="148"/>
    </row>
    <row r="64" spans="1:21" ht="12.75" customHeight="1" x14ac:dyDescent="0.2">
      <c r="A64" s="178"/>
      <c r="D64" s="178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148"/>
      <c r="Q64" s="148"/>
      <c r="R64" s="148"/>
      <c r="S64" s="148"/>
      <c r="T64" s="148"/>
      <c r="U64" s="148"/>
    </row>
    <row r="65" spans="1:21" ht="12.75" customHeight="1" x14ac:dyDescent="0.2">
      <c r="A65" s="178"/>
      <c r="D65" s="178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148"/>
      <c r="Q65" s="148"/>
      <c r="R65" s="148"/>
      <c r="S65" s="148"/>
      <c r="T65" s="148"/>
      <c r="U65" s="148"/>
    </row>
    <row r="66" spans="1:21" ht="12.75" customHeight="1" x14ac:dyDescent="0.2">
      <c r="A66" s="85" t="s">
        <v>20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</row>
    <row r="67" spans="1:21" ht="12.75" customHeight="1" x14ac:dyDescent="0.2">
      <c r="A67" s="3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1:21" ht="12.75" customHeight="1" x14ac:dyDescent="0.2">
      <c r="A68" s="38" t="s">
        <v>160</v>
      </c>
      <c r="B68" s="8"/>
      <c r="C68" s="8" t="s">
        <v>161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1:21" ht="12.75" customHeight="1" x14ac:dyDescent="0.2">
      <c r="A69" s="3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1:21" ht="12.75" customHeight="1" x14ac:dyDescent="0.2">
      <c r="A70" s="3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3" spans="1:21" x14ac:dyDescent="0.2">
      <c r="A73" s="34" t="s">
        <v>125</v>
      </c>
    </row>
    <row r="74" spans="1:21" x14ac:dyDescent="0.2">
      <c r="A74" s="34"/>
    </row>
    <row r="75" spans="1:21" ht="12" customHeight="1" x14ac:dyDescent="0.2">
      <c r="A75" s="250" t="s">
        <v>126</v>
      </c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</row>
    <row r="76" spans="1:21" ht="12" customHeight="1" x14ac:dyDescent="0.2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</row>
    <row r="77" spans="1:21" ht="12" customHeight="1" x14ac:dyDescent="0.2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</row>
    <row r="79" spans="1:21" ht="14.25" customHeight="1" x14ac:dyDescent="0.2">
      <c r="A79" s="149" t="s">
        <v>143</v>
      </c>
      <c r="B79" s="251" t="s">
        <v>127</v>
      </c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</row>
    <row r="80" spans="1:21" ht="14.25" x14ac:dyDescent="0.2">
      <c r="A80" s="150"/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</row>
    <row r="81" spans="1:21" x14ac:dyDescent="0.2">
      <c r="B81" s="139" t="s">
        <v>16</v>
      </c>
      <c r="C81" s="248">
        <f>ROUND(G44*10%,-1)</f>
        <v>0</v>
      </c>
      <c r="D81" s="248"/>
      <c r="E81" s="248"/>
      <c r="F81" s="248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</row>
    <row r="82" spans="1:21" ht="14.25" x14ac:dyDescent="0.2">
      <c r="A82" s="150"/>
    </row>
    <row r="83" spans="1:21" ht="12" customHeight="1" x14ac:dyDescent="0.2">
      <c r="A83" s="250" t="s">
        <v>128</v>
      </c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</row>
    <row r="84" spans="1:21" x14ac:dyDescent="0.2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</row>
    <row r="85" spans="1:21" x14ac:dyDescent="0.2">
      <c r="A85" s="249" t="s">
        <v>129</v>
      </c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</row>
    <row r="87" spans="1:21" ht="12.75" customHeight="1" x14ac:dyDescent="0.2">
      <c r="A87" s="255" t="s">
        <v>64</v>
      </c>
      <c r="B87" s="255"/>
      <c r="C87" s="255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</row>
    <row r="88" spans="1:21" ht="12.75" customHeight="1" x14ac:dyDescent="0.2">
      <c r="A88" s="255"/>
      <c r="B88" s="255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</row>
    <row r="104" spans="2:21" ht="12.75" customHeight="1" x14ac:dyDescent="0.2">
      <c r="C104" s="48"/>
      <c r="G104" s="48"/>
      <c r="H104" s="48"/>
      <c r="I104" s="48"/>
      <c r="K104" s="48"/>
      <c r="L104" s="48"/>
      <c r="M104" s="48"/>
      <c r="S104" s="48"/>
      <c r="T104" s="35"/>
      <c r="U104" s="35"/>
    </row>
    <row r="105" spans="2:21" ht="12.75" customHeight="1" x14ac:dyDescent="0.2">
      <c r="C105" s="48"/>
      <c r="G105" s="48"/>
      <c r="H105" s="48"/>
      <c r="I105" s="48"/>
      <c r="K105" s="48"/>
      <c r="L105" s="48"/>
      <c r="M105" s="48"/>
      <c r="S105" s="48"/>
      <c r="T105" s="35"/>
      <c r="U105" s="35"/>
    </row>
    <row r="111" spans="2:21" ht="12.75" customHeight="1" x14ac:dyDescent="0.2">
      <c r="B111" s="245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</row>
    <row r="112" spans="2:21" ht="9" customHeight="1" x14ac:dyDescent="0.2"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39"/>
      <c r="U112" s="39"/>
    </row>
    <row r="113" spans="2:21" ht="12.75" customHeight="1" x14ac:dyDescent="0.2"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35"/>
      <c r="U113" s="35"/>
    </row>
    <row r="114" spans="2:21" ht="12.75" customHeight="1" x14ac:dyDescent="0.2">
      <c r="C114" s="48"/>
      <c r="H114" s="48"/>
      <c r="I114" s="48"/>
      <c r="K114" s="48"/>
      <c r="L114" s="84"/>
      <c r="M114" s="84"/>
      <c r="N114" s="84"/>
      <c r="O114" s="84"/>
      <c r="P114" s="84"/>
      <c r="Q114" s="84"/>
      <c r="R114" s="84"/>
      <c r="S114" s="84"/>
      <c r="T114" s="84"/>
      <c r="U114" s="35"/>
    </row>
    <row r="115" spans="2:21" ht="12.75" customHeight="1" x14ac:dyDescent="0.2">
      <c r="C115" s="48"/>
      <c r="G115" s="48"/>
      <c r="H115" s="48"/>
      <c r="I115" s="48"/>
      <c r="K115" s="48"/>
      <c r="L115" s="302" t="s">
        <v>43</v>
      </c>
      <c r="M115" s="302"/>
      <c r="N115" s="302"/>
      <c r="O115" s="302"/>
      <c r="P115" s="302"/>
      <c r="Q115" s="302"/>
      <c r="R115" s="302"/>
      <c r="S115" s="302"/>
      <c r="T115" s="302"/>
      <c r="U115" s="35"/>
    </row>
    <row r="116" spans="2:21" ht="12.75" customHeight="1" x14ac:dyDescent="0.2">
      <c r="C116" s="48"/>
      <c r="G116" s="48"/>
      <c r="H116" s="48"/>
      <c r="I116" s="48"/>
      <c r="K116" s="48"/>
      <c r="L116" s="302" t="s">
        <v>44</v>
      </c>
      <c r="M116" s="302"/>
      <c r="N116" s="302"/>
      <c r="O116" s="302"/>
      <c r="P116" s="302"/>
      <c r="Q116" s="302"/>
      <c r="R116" s="302"/>
      <c r="S116" s="302"/>
      <c r="T116" s="302"/>
      <c r="U116" s="35"/>
    </row>
    <row r="117" spans="2:21" ht="12.75" customHeight="1" x14ac:dyDescent="0.2">
      <c r="C117" s="48"/>
      <c r="G117" s="48"/>
      <c r="H117" s="48"/>
      <c r="I117" s="48"/>
      <c r="K117" s="48"/>
      <c r="L117" s="303"/>
      <c r="M117" s="303"/>
      <c r="N117" s="303"/>
      <c r="O117" s="303"/>
      <c r="P117" s="303"/>
      <c r="Q117" s="303"/>
      <c r="R117" s="303"/>
      <c r="S117" s="303"/>
      <c r="T117" s="303"/>
      <c r="U117" s="35"/>
    </row>
    <row r="118" spans="2:21" ht="12.75" customHeight="1" x14ac:dyDescent="0.2">
      <c r="C118" s="48"/>
      <c r="G118" s="48"/>
      <c r="H118" s="48"/>
      <c r="I118" s="48"/>
      <c r="K118" s="48"/>
      <c r="L118" s="48"/>
      <c r="M118" s="48"/>
      <c r="S118" s="48"/>
      <c r="T118" s="35"/>
      <c r="U118" s="35"/>
    </row>
    <row r="119" spans="2:21" ht="12.75" customHeight="1" x14ac:dyDescent="0.2"/>
    <row r="120" spans="2:21" ht="12.75" customHeight="1" x14ac:dyDescent="0.2">
      <c r="B120" s="46" t="s">
        <v>51</v>
      </c>
      <c r="G120" s="48"/>
      <c r="H120" s="48"/>
      <c r="I120" s="48"/>
      <c r="J120" s="48"/>
      <c r="K120" s="35"/>
      <c r="L120" s="48"/>
      <c r="M120" s="48"/>
      <c r="T120" s="35"/>
      <c r="U120" s="35"/>
    </row>
    <row r="121" spans="2:21" ht="12.75" customHeight="1" x14ac:dyDescent="0.2">
      <c r="B121" s="36" t="s">
        <v>12</v>
      </c>
      <c r="C121" s="252" t="s">
        <v>146</v>
      </c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</row>
    <row r="122" spans="2:21" ht="12.75" customHeight="1" x14ac:dyDescent="0.2">
      <c r="B122" s="36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</row>
    <row r="123" spans="2:21" ht="12.75" customHeight="1" x14ac:dyDescent="0.2">
      <c r="B123" s="46" t="s">
        <v>145</v>
      </c>
    </row>
    <row r="124" spans="2:21" ht="12.75" customHeight="1" x14ac:dyDescent="0.2">
      <c r="B124" s="36" t="s">
        <v>12</v>
      </c>
      <c r="C124" s="110" t="s">
        <v>203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</row>
    <row r="125" spans="2:21" ht="12.75" customHeight="1" x14ac:dyDescent="0.2">
      <c r="B125" s="36" t="s">
        <v>12</v>
      </c>
      <c r="C125" s="253"/>
      <c r="D125" s="253"/>
      <c r="E125" s="253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</row>
    <row r="126" spans="2:21" ht="12.75" customHeight="1" x14ac:dyDescent="0.2">
      <c r="B126" s="36" t="s">
        <v>12</v>
      </c>
      <c r="C126" s="253"/>
      <c r="D126" s="253"/>
      <c r="E126" s="253"/>
      <c r="F126" s="253"/>
      <c r="G126" s="253"/>
      <c r="H126" s="253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3"/>
      <c r="T126" s="253"/>
      <c r="U126" s="253"/>
    </row>
  </sheetData>
  <sheetProtection sheet="1" selectLockedCells="1"/>
  <mergeCells count="100">
    <mergeCell ref="C121:U121"/>
    <mergeCell ref="C125:U125"/>
    <mergeCell ref="C126:U126"/>
    <mergeCell ref="L115:T115"/>
    <mergeCell ref="L116:T116"/>
    <mergeCell ref="L117:T117"/>
    <mergeCell ref="B111:S113"/>
    <mergeCell ref="E58:U58"/>
    <mergeCell ref="A75:U77"/>
    <mergeCell ref="B79:U80"/>
    <mergeCell ref="C81:F81"/>
    <mergeCell ref="A83:U84"/>
    <mergeCell ref="A85:P85"/>
    <mergeCell ref="A87:U88"/>
    <mergeCell ref="A63:D63"/>
    <mergeCell ref="A59:C59"/>
    <mergeCell ref="D59:U59"/>
    <mergeCell ref="L61:R61"/>
    <mergeCell ref="E63:O63"/>
    <mergeCell ref="E64:O64"/>
    <mergeCell ref="E65:O65"/>
    <mergeCell ref="A53:C53"/>
    <mergeCell ref="E53:U53"/>
    <mergeCell ref="E56:U56"/>
    <mergeCell ref="E57:U57"/>
    <mergeCell ref="A55:D55"/>
    <mergeCell ref="E55:U55"/>
    <mergeCell ref="A47:C47"/>
    <mergeCell ref="G47:H47"/>
    <mergeCell ref="K47:L47"/>
    <mergeCell ref="O47:P47"/>
    <mergeCell ref="T47:U47"/>
    <mergeCell ref="K43:L43"/>
    <mergeCell ref="O43:P43"/>
    <mergeCell ref="D48:E48"/>
    <mergeCell ref="T48:U48"/>
    <mergeCell ref="T43:U43"/>
    <mergeCell ref="G44:H44"/>
    <mergeCell ref="K44:L44"/>
    <mergeCell ref="O44:P44"/>
    <mergeCell ref="T44:U44"/>
    <mergeCell ref="G45:H45"/>
    <mergeCell ref="K45:L45"/>
    <mergeCell ref="O45:P45"/>
    <mergeCell ref="T45:U45"/>
    <mergeCell ref="T34:U34"/>
    <mergeCell ref="G36:H36"/>
    <mergeCell ref="K36:L36"/>
    <mergeCell ref="O36:P36"/>
    <mergeCell ref="G37:H37"/>
    <mergeCell ref="K37:L37"/>
    <mergeCell ref="O37:P37"/>
    <mergeCell ref="G34:H34"/>
    <mergeCell ref="K34:L34"/>
    <mergeCell ref="O34:P34"/>
    <mergeCell ref="B31:C31"/>
    <mergeCell ref="D31:E31"/>
    <mergeCell ref="T31:U31"/>
    <mergeCell ref="B32:C32"/>
    <mergeCell ref="D32:E32"/>
    <mergeCell ref="T32:U32"/>
    <mergeCell ref="A23:D23"/>
    <mergeCell ref="R27:U27"/>
    <mergeCell ref="B28:D28"/>
    <mergeCell ref="B30:C30"/>
    <mergeCell ref="D30:E30"/>
    <mergeCell ref="T30:U30"/>
    <mergeCell ref="E23:J23"/>
    <mergeCell ref="A22:D22"/>
    <mergeCell ref="K22:N22"/>
    <mergeCell ref="C2:S2"/>
    <mergeCell ref="N17:O17"/>
    <mergeCell ref="P17:U17"/>
    <mergeCell ref="A20:D20"/>
    <mergeCell ref="A21:D21"/>
    <mergeCell ref="E20:J20"/>
    <mergeCell ref="E21:J21"/>
    <mergeCell ref="E22:J22"/>
    <mergeCell ref="O20:T20"/>
    <mergeCell ref="O21:T21"/>
    <mergeCell ref="N8:S8"/>
    <mergeCell ref="N9:S9"/>
    <mergeCell ref="N10:S10"/>
    <mergeCell ref="N11:S11"/>
    <mergeCell ref="D50:G50"/>
    <mergeCell ref="K50:N50"/>
    <mergeCell ref="R50:U50"/>
    <mergeCell ref="G38:H38"/>
    <mergeCell ref="K38:L38"/>
    <mergeCell ref="O38:P38"/>
    <mergeCell ref="G39:H39"/>
    <mergeCell ref="K39:L39"/>
    <mergeCell ref="O39:P39"/>
    <mergeCell ref="K40:L40"/>
    <mergeCell ref="O40:P40"/>
    <mergeCell ref="G41:H41"/>
    <mergeCell ref="K41:L41"/>
    <mergeCell ref="O41:P41"/>
    <mergeCell ref="G40:H40"/>
    <mergeCell ref="G43:H43"/>
  </mergeCells>
  <dataValidations disablePrompts="1" count="3">
    <dataValidation type="list" allowBlank="1" showInputMessage="1" showErrorMessage="1" sqref="R50" xr:uid="{00000000-0002-0000-0300-000000000000}">
      <formula1>$AA$3:$AA$8</formula1>
    </dataValidation>
    <dataValidation type="list" allowBlank="1" showInputMessage="1" showErrorMessage="1" sqref="K50:N50" xr:uid="{00000000-0002-0000-0300-000001000000}">
      <formula1>$Y$3:$Y$7</formula1>
    </dataValidation>
    <dataValidation type="list" allowBlank="1" showInputMessage="1" showErrorMessage="1" sqref="D50:G50" xr:uid="{00000000-0002-0000-0300-000002000000}">
      <formula1>$W$3:$W$7</formula1>
    </dataValidation>
  </dataValidations>
  <pageMargins left="0.48958333333333331" right="0.39583333333333331" top="0.89583333333333337" bottom="0.82677165354330717" header="0.27559055118110237" footer="0.11811023622047245"/>
  <pageSetup paperSize="9" orientation="portrait" r:id="rId1"/>
  <headerFooter differentFirst="1">
    <oddHeader>&amp;L&amp;G</oddHeader>
    <oddFooter>&amp;L&amp;8ARC_FORMULAIRE_3940&amp;C&amp;8V 28 - 23.03.2024&amp;R&amp;8&amp;P / &amp;N</oddFooter>
    <firstHeader>&amp;L&amp;G&amp;R&amp;G</firstHeader>
    <firstFooter>&amp;L&amp;G &amp;8ARC_FORMULAIRE_3940&amp;C&amp;8V 29 - 28.10.2024&amp;R&amp;8&amp;P / &amp;N</firstFooter>
  </headerFooter>
  <rowBreaks count="1" manualBreakCount="1">
    <brk id="65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2" r:id="rId5" name="Drop Down 2">
              <controlPr defaultSize="0" autoLine="0" autoPict="0">
                <anchor moveWithCells="1">
                  <from>
                    <xdr:col>11</xdr:col>
                    <xdr:colOff>114300</xdr:colOff>
                    <xdr:row>50</xdr:row>
                    <xdr:rowOff>9525</xdr:rowOff>
                  </from>
                  <to>
                    <xdr:col>20</xdr:col>
                    <xdr:colOff>733425</xdr:colOff>
                    <xdr:row>51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107"/>
  <sheetViews>
    <sheetView topLeftCell="C1" zoomScale="90" zoomScaleNormal="90" workbookViewId="0">
      <selection activeCell="F18" sqref="F18:N36"/>
    </sheetView>
  </sheetViews>
  <sheetFormatPr baseColWidth="10" defaultColWidth="11.42578125" defaultRowHeight="12.75" x14ac:dyDescent="0.2"/>
  <cols>
    <col min="1" max="1" width="5.7109375" style="52" customWidth="1"/>
    <col min="2" max="2" width="28.7109375" style="52" customWidth="1"/>
    <col min="3" max="3" width="18.42578125" style="50" customWidth="1"/>
    <col min="4" max="4" width="12" style="51" bestFit="1" customWidth="1"/>
    <col min="5" max="6" width="12" style="51" customWidth="1"/>
    <col min="7" max="7" width="55.7109375" style="52" customWidth="1"/>
    <col min="8" max="9" width="21.85546875" style="52" bestFit="1" customWidth="1"/>
    <col min="10" max="10" width="42.140625" style="52" customWidth="1"/>
    <col min="11" max="11" width="21.85546875" style="52" bestFit="1" customWidth="1"/>
    <col min="12" max="12" width="28.42578125" style="52" bestFit="1" customWidth="1"/>
    <col min="13" max="13" width="19.7109375" style="52" customWidth="1"/>
    <col min="14" max="14" width="21.140625" style="52" customWidth="1"/>
    <col min="15" max="16384" width="11.42578125" style="52"/>
  </cols>
  <sheetData>
    <row r="2" spans="2:6" x14ac:dyDescent="0.2">
      <c r="B2" s="209" t="s">
        <v>105</v>
      </c>
    </row>
    <row r="3" spans="2:6" x14ac:dyDescent="0.2">
      <c r="B3" s="53">
        <v>3</v>
      </c>
      <c r="C3" s="54" t="s">
        <v>32</v>
      </c>
    </row>
    <row r="4" spans="2:6" x14ac:dyDescent="0.2">
      <c r="B4" s="55">
        <f>MandatairE!T45</f>
        <v>0</v>
      </c>
      <c r="C4" s="54" t="s">
        <v>30</v>
      </c>
      <c r="F4" s="51">
        <v>45498</v>
      </c>
    </row>
    <row r="6" spans="2:6" x14ac:dyDescent="0.2">
      <c r="B6" s="304" t="s">
        <v>33</v>
      </c>
      <c r="C6" s="304"/>
    </row>
    <row r="7" spans="2:6" s="57" customFormat="1" x14ac:dyDescent="0.2">
      <c r="B7" s="56" t="str">
        <f>G18</f>
        <v>VD_Section</v>
      </c>
      <c r="C7" s="56" t="e">
        <f>VLOOKUP($B$3&amp;"/VRAI",VD_VarComp,2,FALSE)</f>
        <v>#N/A</v>
      </c>
    </row>
    <row r="8" spans="2:6" s="57" customFormat="1" x14ac:dyDescent="0.2">
      <c r="B8" s="56" t="str">
        <f>H18</f>
        <v>VD_Facture</v>
      </c>
      <c r="C8" s="56" t="e">
        <f>VLOOKUP($B$3&amp;"/VRAI",VD_VarComp,3,FALSE)</f>
        <v>#N/A</v>
      </c>
    </row>
    <row r="9" spans="2:6" s="57" customFormat="1" x14ac:dyDescent="0.2">
      <c r="B9" s="56" t="str">
        <f>I18</f>
        <v>VD_Signature</v>
      </c>
      <c r="C9" s="56" t="e">
        <f>VLOOKUP($B$3&amp;"/VRAI",VD_VarComp,4,FALSE)</f>
        <v>#N/A</v>
      </c>
    </row>
    <row r="10" spans="2:6" s="57" customFormat="1" x14ac:dyDescent="0.2">
      <c r="B10" s="56" t="str">
        <f>J18</f>
        <v>VD_Poste</v>
      </c>
      <c r="C10" s="56" t="e">
        <f>VLOOKUP($B$3&amp;"/VRAI",VD_VarComp,5,FALSE)</f>
        <v>#N/A</v>
      </c>
    </row>
    <row r="11" spans="2:6" s="57" customFormat="1" x14ac:dyDescent="0.2">
      <c r="B11" s="56" t="str">
        <f>K18</f>
        <v>VD_Signature 1</v>
      </c>
      <c r="C11" s="56" t="e">
        <f>IF(VLOOKUP($B$3&amp;"/VRAI",VD_VarComp,6,FALSE)="","",VLOOKUP($B$3&amp;"/VRAI",VD_VarComp,6,FALSE))</f>
        <v>#N/A</v>
      </c>
    </row>
    <row r="12" spans="2:6" s="57" customFormat="1" x14ac:dyDescent="0.2">
      <c r="B12" s="56" t="str">
        <f>L18</f>
        <v>VD_Poste 1</v>
      </c>
      <c r="C12" s="56" t="e">
        <f>IF(VLOOKUP($B$3&amp;"/VRAI",VD_VarComp,7,FALSE)="","",VLOOKUP($B$3&amp;"/VRAI",VD_VarComp,7,FALSE))</f>
        <v>#N/A</v>
      </c>
    </row>
    <row r="13" spans="2:6" s="57" customFormat="1" x14ac:dyDescent="0.2">
      <c r="B13" s="56" t="str">
        <f>M18</f>
        <v>VD_Signature 2</v>
      </c>
      <c r="C13" s="56" t="e">
        <f>IF(VLOOKUP($B$3&amp;"/VRAI",VD_VarComp,8,FALSE)="","",VLOOKUP($B$3&amp;"/VRAI",VD_VarComp,8,FALSE))</f>
        <v>#N/A</v>
      </c>
    </row>
    <row r="14" spans="2:6" s="57" customFormat="1" x14ac:dyDescent="0.2">
      <c r="B14" s="56" t="str">
        <f>N18</f>
        <v>VD_Poste 2</v>
      </c>
      <c r="C14" s="56" t="e">
        <f>IF(VLOOKUP($B$3&amp;"/VRAI",VD_VarComp,9,FALSE)="","",VLOOKUP($B$3&amp;"/VRAI",VD_VarComp,9,FALSE))</f>
        <v>#N/A</v>
      </c>
    </row>
    <row r="16" spans="2:6" x14ac:dyDescent="0.2">
      <c r="E16" s="58" t="s">
        <v>34</v>
      </c>
      <c r="F16" s="58" t="s">
        <v>34</v>
      </c>
    </row>
    <row r="17" spans="2:15" x14ac:dyDescent="0.2">
      <c r="B17" s="59"/>
      <c r="C17" s="59"/>
      <c r="D17" s="59"/>
      <c r="E17" s="60"/>
      <c r="F17" s="60">
        <v>1</v>
      </c>
      <c r="G17" s="61">
        <v>2</v>
      </c>
      <c r="H17" s="61">
        <v>3</v>
      </c>
      <c r="I17" s="61">
        <v>4</v>
      </c>
      <c r="J17" s="61">
        <v>5</v>
      </c>
      <c r="K17" s="61">
        <v>6</v>
      </c>
      <c r="L17" s="61">
        <v>7</v>
      </c>
      <c r="M17" s="61">
        <v>8</v>
      </c>
      <c r="N17" s="61">
        <v>9</v>
      </c>
      <c r="O17" s="59"/>
    </row>
    <row r="18" spans="2:15" s="63" customFormat="1" ht="25.5" x14ac:dyDescent="0.2">
      <c r="B18" s="62" t="s">
        <v>22</v>
      </c>
      <c r="C18" s="62" t="s">
        <v>31</v>
      </c>
      <c r="D18" s="62" t="s">
        <v>21</v>
      </c>
      <c r="E18" s="62" t="s">
        <v>35</v>
      </c>
      <c r="F18" s="62" t="s">
        <v>36</v>
      </c>
      <c r="G18" s="62" t="s">
        <v>106</v>
      </c>
      <c r="H18" s="62" t="s">
        <v>107</v>
      </c>
      <c r="I18" s="62" t="s">
        <v>108</v>
      </c>
      <c r="J18" s="62" t="s">
        <v>109</v>
      </c>
      <c r="K18" s="62" t="s">
        <v>110</v>
      </c>
      <c r="L18" s="62" t="s">
        <v>111</v>
      </c>
      <c r="M18" s="62" t="s">
        <v>112</v>
      </c>
      <c r="N18" s="62" t="s">
        <v>113</v>
      </c>
    </row>
    <row r="19" spans="2:15" s="63" customFormat="1" x14ac:dyDescent="0.2">
      <c r="B19" s="64">
        <v>0</v>
      </c>
      <c r="C19" s="64">
        <v>20000</v>
      </c>
      <c r="D19" s="65">
        <v>2</v>
      </c>
      <c r="E19" s="65" t="b">
        <f t="shared" ref="E19:E21" si="0">AND($B$4&gt;$B19,$B$4&lt;=$C19)</f>
        <v>0</v>
      </c>
      <c r="F19" s="65" t="str">
        <f t="shared" ref="F19:F20" si="1">D19&amp;"/"&amp;E19</f>
        <v>2/FAUX</v>
      </c>
      <c r="G19" s="66" t="s">
        <v>52</v>
      </c>
      <c r="H19" s="67" t="s">
        <v>223</v>
      </c>
      <c r="I19" s="67"/>
      <c r="J19" s="67"/>
      <c r="K19" s="67" t="s">
        <v>223</v>
      </c>
      <c r="L19" s="67" t="s">
        <v>223</v>
      </c>
      <c r="M19" s="67"/>
      <c r="N19" s="67"/>
    </row>
    <row r="20" spans="2:15" x14ac:dyDescent="0.2">
      <c r="B20" s="64">
        <v>0</v>
      </c>
      <c r="C20" s="64">
        <v>3000</v>
      </c>
      <c r="D20" s="65">
        <v>3</v>
      </c>
      <c r="E20" s="65" t="b">
        <f t="shared" si="0"/>
        <v>0</v>
      </c>
      <c r="F20" s="65" t="str">
        <f t="shared" si="1"/>
        <v>3/FAUX</v>
      </c>
      <c r="G20" s="211" t="s">
        <v>117</v>
      </c>
      <c r="H20" s="211" t="s">
        <v>117</v>
      </c>
      <c r="I20" s="211" t="s">
        <v>117</v>
      </c>
      <c r="J20" s="67"/>
      <c r="K20" s="67" t="s">
        <v>223</v>
      </c>
      <c r="L20" s="67" t="s">
        <v>223</v>
      </c>
      <c r="M20" s="67"/>
      <c r="N20" s="67"/>
    </row>
    <row r="21" spans="2:15" x14ac:dyDescent="0.2">
      <c r="B21" s="64">
        <v>3000</v>
      </c>
      <c r="C21" s="64">
        <v>20000</v>
      </c>
      <c r="D21" s="65">
        <v>3</v>
      </c>
      <c r="E21" s="65" t="b">
        <f t="shared" si="0"/>
        <v>0</v>
      </c>
      <c r="F21" s="65" t="str">
        <f>D21&amp;"/"&amp;E21</f>
        <v>3/FAUX</v>
      </c>
      <c r="G21" s="211" t="s">
        <v>117</v>
      </c>
      <c r="H21" s="211" t="s">
        <v>117</v>
      </c>
      <c r="I21" s="211" t="s">
        <v>117</v>
      </c>
      <c r="J21" s="67"/>
      <c r="K21" s="67" t="s">
        <v>223</v>
      </c>
      <c r="L21" s="67" t="s">
        <v>223</v>
      </c>
      <c r="M21" s="67" t="s">
        <v>232</v>
      </c>
      <c r="N21" s="67" t="s">
        <v>232</v>
      </c>
    </row>
    <row r="22" spans="2:15" x14ac:dyDescent="0.2">
      <c r="B22" s="64"/>
      <c r="C22" s="64"/>
      <c r="D22" s="65"/>
      <c r="E22" s="65"/>
      <c r="F22" s="65"/>
      <c r="G22" s="66"/>
      <c r="H22" s="67"/>
      <c r="I22" s="67"/>
      <c r="J22" s="67"/>
      <c r="K22" s="67"/>
      <c r="L22" s="111"/>
      <c r="M22" s="66"/>
      <c r="N22" s="66"/>
    </row>
    <row r="23" spans="2:15" x14ac:dyDescent="0.2">
      <c r="B23" s="64"/>
      <c r="C23" s="64"/>
      <c r="D23" s="65"/>
      <c r="E23" s="65"/>
      <c r="F23" s="65"/>
      <c r="G23" s="66"/>
      <c r="H23" s="67"/>
      <c r="I23" s="67"/>
      <c r="J23" s="67"/>
      <c r="K23" s="67"/>
      <c r="L23" s="111"/>
      <c r="M23" s="66" t="s">
        <v>9</v>
      </c>
      <c r="N23" s="66" t="s">
        <v>9</v>
      </c>
    </row>
    <row r="24" spans="2:15" x14ac:dyDescent="0.2">
      <c r="B24" s="64"/>
      <c r="C24" s="64"/>
      <c r="D24" s="65"/>
      <c r="E24" s="65"/>
      <c r="F24" s="65"/>
      <c r="G24" s="66"/>
      <c r="H24" s="67"/>
      <c r="I24" s="67"/>
      <c r="J24" s="67"/>
      <c r="K24" s="67"/>
      <c r="L24" s="111"/>
      <c r="M24" s="66" t="s">
        <v>9</v>
      </c>
      <c r="N24" s="66" t="s">
        <v>9</v>
      </c>
    </row>
    <row r="25" spans="2:15" x14ac:dyDescent="0.2">
      <c r="B25" s="64"/>
      <c r="C25" s="64"/>
      <c r="D25" s="65"/>
      <c r="E25" s="65"/>
      <c r="F25" s="65"/>
      <c r="G25" s="66"/>
      <c r="H25" s="67"/>
      <c r="I25" s="67"/>
      <c r="J25" s="67"/>
      <c r="K25" s="67"/>
      <c r="L25" s="111"/>
      <c r="M25" s="66" t="s">
        <v>9</v>
      </c>
      <c r="N25" s="66" t="s">
        <v>9</v>
      </c>
    </row>
    <row r="26" spans="2:15" x14ac:dyDescent="0.2">
      <c r="B26" s="64"/>
      <c r="C26" s="64"/>
      <c r="D26" s="65"/>
      <c r="E26" s="65"/>
      <c r="F26" s="65"/>
      <c r="G26" s="66"/>
      <c r="H26" s="67"/>
      <c r="I26" s="67"/>
      <c r="J26" s="67"/>
      <c r="K26" s="67"/>
      <c r="L26" s="111"/>
      <c r="M26" s="66" t="s">
        <v>9</v>
      </c>
      <c r="N26" s="66" t="s">
        <v>9</v>
      </c>
    </row>
    <row r="27" spans="2:15" x14ac:dyDescent="0.2">
      <c r="B27" s="64"/>
      <c r="C27" s="64"/>
      <c r="D27" s="65"/>
      <c r="E27" s="65"/>
      <c r="F27" s="65"/>
      <c r="G27" s="66"/>
      <c r="H27" s="67"/>
      <c r="I27" s="67"/>
      <c r="J27" s="67"/>
      <c r="K27" s="67"/>
      <c r="L27" s="111"/>
      <c r="M27" s="66"/>
      <c r="N27" s="66"/>
    </row>
    <row r="28" spans="2:15" x14ac:dyDescent="0.2">
      <c r="B28" s="64"/>
      <c r="C28" s="64"/>
      <c r="D28" s="65"/>
      <c r="E28" s="65"/>
      <c r="F28" s="65"/>
      <c r="G28" s="66"/>
      <c r="H28" s="67"/>
      <c r="I28" s="67"/>
      <c r="J28" s="67"/>
      <c r="K28" s="67"/>
      <c r="L28" s="111"/>
      <c r="M28" s="67"/>
      <c r="N28" s="67"/>
    </row>
    <row r="29" spans="2:15" x14ac:dyDescent="0.2">
      <c r="B29" s="64"/>
      <c r="C29" s="64"/>
      <c r="D29" s="65"/>
      <c r="E29" s="65"/>
      <c r="F29" s="65"/>
      <c r="G29" s="66"/>
      <c r="H29" s="67"/>
      <c r="I29" s="67"/>
      <c r="J29" s="67"/>
      <c r="K29" s="67"/>
      <c r="L29" s="111"/>
      <c r="M29" s="66" t="s">
        <v>9</v>
      </c>
      <c r="N29" s="66" t="s">
        <v>9</v>
      </c>
    </row>
    <row r="30" spans="2:15" x14ac:dyDescent="0.2">
      <c r="B30" s="64"/>
      <c r="C30" s="64"/>
      <c r="D30" s="65"/>
      <c r="E30" s="65"/>
      <c r="F30" s="65"/>
      <c r="G30" s="66"/>
      <c r="H30" s="67"/>
      <c r="I30" s="67"/>
      <c r="J30" s="67"/>
      <c r="K30" s="67"/>
      <c r="L30" s="111"/>
      <c r="M30" s="66"/>
      <c r="N30" s="66"/>
    </row>
    <row r="31" spans="2:15" x14ac:dyDescent="0.2">
      <c r="B31" s="64"/>
      <c r="C31" s="64"/>
      <c r="D31" s="65"/>
      <c r="E31" s="65"/>
      <c r="F31" s="65"/>
      <c r="G31" s="66"/>
      <c r="H31" s="67"/>
      <c r="I31" s="67"/>
      <c r="J31" s="67"/>
      <c r="K31" s="67"/>
      <c r="L31" s="111"/>
      <c r="M31" s="66"/>
      <c r="N31" s="66"/>
    </row>
    <row r="32" spans="2:15" x14ac:dyDescent="0.2">
      <c r="B32" s="64"/>
      <c r="C32" s="64"/>
      <c r="D32" s="65"/>
      <c r="E32" s="65"/>
      <c r="F32" s="65"/>
      <c r="G32" s="66"/>
      <c r="H32" s="67"/>
      <c r="I32" s="67"/>
      <c r="J32" s="67"/>
      <c r="K32" s="67"/>
      <c r="L32" s="111"/>
      <c r="M32" s="66"/>
      <c r="N32" s="66"/>
    </row>
    <row r="33" spans="1:14" x14ac:dyDescent="0.2">
      <c r="B33" s="64"/>
      <c r="C33" s="64"/>
      <c r="D33" s="65"/>
      <c r="E33" s="65"/>
      <c r="F33" s="65"/>
      <c r="G33" s="66"/>
      <c r="H33" s="67"/>
      <c r="I33" s="67"/>
      <c r="J33" s="67"/>
      <c r="K33" s="67"/>
      <c r="L33" s="111"/>
      <c r="M33" s="66" t="s">
        <v>9</v>
      </c>
      <c r="N33" s="66" t="s">
        <v>9</v>
      </c>
    </row>
    <row r="34" spans="1:14" x14ac:dyDescent="0.2">
      <c r="B34" s="64"/>
      <c r="C34" s="64"/>
      <c r="D34" s="65"/>
      <c r="E34" s="65"/>
      <c r="F34" s="65"/>
      <c r="G34" s="66"/>
      <c r="H34" s="67"/>
      <c r="I34" s="67"/>
      <c r="J34" s="67"/>
      <c r="K34" s="67"/>
      <c r="L34" s="111"/>
      <c r="M34" s="66" t="s">
        <v>9</v>
      </c>
      <c r="N34" s="66" t="s">
        <v>9</v>
      </c>
    </row>
    <row r="35" spans="1:14" x14ac:dyDescent="0.2">
      <c r="B35" s="64"/>
      <c r="C35" s="64"/>
      <c r="D35" s="65"/>
      <c r="E35" s="65"/>
      <c r="F35" s="65"/>
      <c r="G35" s="66"/>
      <c r="H35" s="67"/>
      <c r="I35" s="67"/>
      <c r="J35" s="67"/>
      <c r="K35" s="67"/>
      <c r="L35" s="111"/>
      <c r="M35" s="66" t="s">
        <v>9</v>
      </c>
      <c r="N35" s="66" t="s">
        <v>9</v>
      </c>
    </row>
    <row r="37" spans="1:14" x14ac:dyDescent="0.2">
      <c r="D37" s="75"/>
      <c r="E37" s="75"/>
      <c r="F37" s="75"/>
      <c r="G37" s="76"/>
      <c r="H37" s="76"/>
      <c r="I37" s="76"/>
      <c r="J37" s="76"/>
    </row>
    <row r="38" spans="1:14" x14ac:dyDescent="0.2">
      <c r="B38" s="77"/>
      <c r="D38" s="78"/>
      <c r="E38" s="78"/>
      <c r="F38" s="78"/>
    </row>
    <row r="39" spans="1:14" x14ac:dyDescent="0.2">
      <c r="A39" s="79"/>
      <c r="B39" s="80">
        <v>3</v>
      </c>
      <c r="C39" s="81"/>
      <c r="G39" s="82" t="s">
        <v>28</v>
      </c>
      <c r="H39" s="82"/>
      <c r="I39" s="82"/>
      <c r="J39" s="82"/>
    </row>
    <row r="40" spans="1:14" x14ac:dyDescent="0.2">
      <c r="A40" s="50">
        <v>2</v>
      </c>
      <c r="B40" s="67" t="s">
        <v>222</v>
      </c>
      <c r="G40" s="84" t="s">
        <v>47</v>
      </c>
      <c r="H40" s="84"/>
      <c r="I40" s="84"/>
      <c r="J40" s="84"/>
    </row>
    <row r="41" spans="1:14" x14ac:dyDescent="0.2">
      <c r="A41" s="50">
        <v>3</v>
      </c>
      <c r="B41" s="105" t="s">
        <v>117</v>
      </c>
      <c r="G41" s="84" t="s">
        <v>48</v>
      </c>
      <c r="H41" s="84"/>
      <c r="I41" s="84"/>
      <c r="J41" s="84"/>
    </row>
    <row r="42" spans="1:14" x14ac:dyDescent="0.2">
      <c r="A42" s="50">
        <v>4</v>
      </c>
      <c r="B42" s="106"/>
      <c r="G42" s="84" t="s">
        <v>49</v>
      </c>
      <c r="H42" s="84"/>
      <c r="I42" s="84"/>
      <c r="J42" s="84"/>
    </row>
    <row r="43" spans="1:14" x14ac:dyDescent="0.2">
      <c r="A43" s="50">
        <v>5</v>
      </c>
      <c r="B43" s="91"/>
      <c r="C43" s="96"/>
      <c r="D43" s="98"/>
      <c r="G43" s="84" t="s">
        <v>19</v>
      </c>
      <c r="H43" s="84"/>
      <c r="I43" s="84"/>
      <c r="J43" s="84"/>
    </row>
    <row r="44" spans="1:14" x14ac:dyDescent="0.2">
      <c r="A44" s="50">
        <v>6</v>
      </c>
      <c r="B44" s="91"/>
      <c r="G44" s="84" t="s">
        <v>50</v>
      </c>
      <c r="H44" s="84"/>
      <c r="I44" s="84"/>
      <c r="J44" s="84"/>
    </row>
    <row r="45" spans="1:14" x14ac:dyDescent="0.2">
      <c r="A45" s="50">
        <v>7</v>
      </c>
      <c r="B45" s="91"/>
    </row>
    <row r="46" spans="1:14" x14ac:dyDescent="0.2">
      <c r="A46" s="50">
        <v>8</v>
      </c>
      <c r="B46" s="91"/>
    </row>
    <row r="47" spans="1:14" x14ac:dyDescent="0.2">
      <c r="A47" s="50">
        <v>9</v>
      </c>
      <c r="B47" s="108"/>
    </row>
    <row r="48" spans="1:14" x14ac:dyDescent="0.2">
      <c r="A48" s="50">
        <v>10</v>
      </c>
      <c r="B48" s="108"/>
    </row>
    <row r="49" spans="1:15" x14ac:dyDescent="0.2">
      <c r="A49" s="50">
        <v>11</v>
      </c>
      <c r="B49" s="106"/>
    </row>
    <row r="50" spans="1:15" x14ac:dyDescent="0.2">
      <c r="A50" s="50">
        <v>12</v>
      </c>
      <c r="B50" s="91"/>
      <c r="C50" s="81"/>
      <c r="D50" s="101"/>
    </row>
    <row r="51" spans="1:15" x14ac:dyDescent="0.2">
      <c r="A51" s="50">
        <v>13</v>
      </c>
      <c r="B51" s="108"/>
      <c r="C51" s="81"/>
      <c r="D51" s="101"/>
    </row>
    <row r="52" spans="1:15" x14ac:dyDescent="0.2">
      <c r="A52" s="50">
        <v>14</v>
      </c>
      <c r="B52" s="97"/>
      <c r="C52" s="81"/>
      <c r="D52" s="101"/>
    </row>
    <row r="53" spans="1:15" s="51" customFormat="1" x14ac:dyDescent="0.2">
      <c r="A53" s="50">
        <v>15</v>
      </c>
      <c r="B53" s="108"/>
      <c r="C53" s="96"/>
      <c r="D53" s="98"/>
      <c r="G53" s="52"/>
      <c r="H53" s="52"/>
      <c r="I53" s="52"/>
      <c r="J53" s="52"/>
      <c r="K53" s="52"/>
      <c r="L53" s="52"/>
      <c r="M53" s="52"/>
      <c r="N53" s="52"/>
      <c r="O53" s="52"/>
    </row>
    <row r="54" spans="1:15" s="51" customFormat="1" x14ac:dyDescent="0.2">
      <c r="A54" s="50">
        <v>16</v>
      </c>
      <c r="B54" s="112"/>
      <c r="C54" s="113"/>
      <c r="D54" s="103"/>
      <c r="G54" s="52"/>
      <c r="H54" s="52"/>
      <c r="I54" s="52"/>
      <c r="J54" s="52"/>
      <c r="K54" s="52"/>
      <c r="L54" s="52"/>
      <c r="M54" s="52"/>
      <c r="N54" s="52"/>
      <c r="O54" s="52"/>
    </row>
    <row r="55" spans="1:15" s="51" customFormat="1" x14ac:dyDescent="0.2">
      <c r="A55" s="50">
        <v>17</v>
      </c>
      <c r="B55" s="7"/>
      <c r="C55" s="81"/>
      <c r="G55" s="52"/>
      <c r="H55" s="52"/>
      <c r="I55" s="52"/>
      <c r="J55" s="52"/>
      <c r="K55" s="52"/>
      <c r="L55" s="52"/>
      <c r="M55" s="52"/>
      <c r="N55" s="52"/>
      <c r="O55" s="52"/>
    </row>
    <row r="56" spans="1:15" s="51" customFormat="1" x14ac:dyDescent="0.2">
      <c r="A56" s="50">
        <v>18</v>
      </c>
      <c r="B56" s="107"/>
      <c r="C56" s="81"/>
      <c r="G56" s="52"/>
      <c r="H56" s="52"/>
      <c r="I56" s="52"/>
      <c r="J56" s="52"/>
      <c r="K56" s="52"/>
      <c r="L56" s="52"/>
      <c r="M56" s="52"/>
      <c r="N56" s="52"/>
      <c r="O56" s="52"/>
    </row>
    <row r="57" spans="1:15" s="51" customFormat="1" x14ac:dyDescent="0.2">
      <c r="A57" s="50">
        <v>19</v>
      </c>
      <c r="B57" s="7"/>
      <c r="C57" s="81"/>
      <c r="G57" s="52"/>
      <c r="H57" s="52"/>
      <c r="I57" s="52"/>
      <c r="J57" s="52"/>
      <c r="K57" s="52"/>
      <c r="L57" s="52"/>
      <c r="M57" s="52"/>
      <c r="N57" s="52"/>
      <c r="O57" s="52"/>
    </row>
    <row r="58" spans="1:15" s="51" customFormat="1" x14ac:dyDescent="0.2">
      <c r="A58" s="50">
        <v>20</v>
      </c>
      <c r="B58" s="105"/>
      <c r="C58" s="81"/>
      <c r="G58" s="52"/>
      <c r="H58" s="52"/>
      <c r="I58" s="52"/>
      <c r="J58" s="52"/>
      <c r="K58" s="52"/>
      <c r="L58" s="52"/>
      <c r="M58" s="52"/>
      <c r="N58" s="52"/>
      <c r="O58" s="52"/>
    </row>
    <row r="59" spans="1:15" s="51" customFormat="1" x14ac:dyDescent="0.2">
      <c r="A59" s="50">
        <v>21</v>
      </c>
      <c r="B59" s="7"/>
      <c r="C59" s="81"/>
      <c r="G59" s="52"/>
      <c r="H59" s="52"/>
      <c r="I59" s="52"/>
      <c r="J59" s="52"/>
      <c r="K59" s="52"/>
      <c r="L59" s="52"/>
      <c r="M59" s="52"/>
      <c r="N59" s="52"/>
      <c r="O59" s="52"/>
    </row>
    <row r="60" spans="1:15" s="51" customFormat="1" x14ac:dyDescent="0.2">
      <c r="A60" s="50">
        <v>22</v>
      </c>
      <c r="B60" s="7"/>
      <c r="C60" s="81"/>
      <c r="G60" s="52"/>
      <c r="H60" s="52"/>
      <c r="I60" s="52"/>
      <c r="J60" s="52"/>
      <c r="K60" s="52"/>
      <c r="L60" s="52"/>
      <c r="M60" s="52"/>
      <c r="N60" s="52"/>
      <c r="O60" s="52"/>
    </row>
    <row r="61" spans="1:15" s="51" customFormat="1" x14ac:dyDescent="0.2">
      <c r="A61" s="50">
        <v>23</v>
      </c>
      <c r="B61" s="7"/>
      <c r="C61" s="81"/>
      <c r="G61" s="52"/>
      <c r="H61" s="52"/>
      <c r="I61" s="52"/>
      <c r="J61" s="52"/>
      <c r="K61" s="52"/>
      <c r="L61" s="52"/>
      <c r="M61" s="52"/>
      <c r="N61" s="52"/>
      <c r="O61" s="52"/>
    </row>
    <row r="62" spans="1:15" s="51" customFormat="1" x14ac:dyDescent="0.2">
      <c r="A62" s="50">
        <v>24</v>
      </c>
      <c r="B62" s="7"/>
      <c r="C62" s="81"/>
      <c r="G62" s="52"/>
      <c r="H62" s="52"/>
      <c r="I62" s="52"/>
      <c r="J62" s="52"/>
      <c r="K62" s="52"/>
      <c r="L62" s="52"/>
      <c r="M62" s="52"/>
      <c r="N62" s="52"/>
      <c r="O62" s="52"/>
    </row>
    <row r="63" spans="1:15" s="51" customFormat="1" x14ac:dyDescent="0.2">
      <c r="A63" s="50">
        <v>25</v>
      </c>
      <c r="B63" s="7"/>
      <c r="C63" s="81"/>
      <c r="G63" s="52"/>
      <c r="H63" s="52"/>
      <c r="I63" s="52"/>
      <c r="J63" s="52"/>
      <c r="K63" s="52"/>
      <c r="L63" s="52"/>
      <c r="M63" s="52"/>
      <c r="N63" s="52"/>
      <c r="O63" s="52"/>
    </row>
    <row r="64" spans="1:15" s="51" customFormat="1" x14ac:dyDescent="0.2">
      <c r="A64" s="50">
        <v>26</v>
      </c>
      <c r="B64" s="7"/>
      <c r="C64" s="81"/>
      <c r="G64" s="52"/>
      <c r="H64" s="52"/>
      <c r="I64" s="52"/>
      <c r="J64" s="52"/>
      <c r="K64" s="52"/>
      <c r="L64" s="52"/>
      <c r="M64" s="52"/>
      <c r="N64" s="52"/>
      <c r="O64" s="52"/>
    </row>
    <row r="65" spans="1:15" s="51" customFormat="1" x14ac:dyDescent="0.2">
      <c r="A65" s="50">
        <v>27</v>
      </c>
      <c r="B65" s="7"/>
      <c r="C65" s="81"/>
      <c r="G65" s="52"/>
      <c r="H65" s="52"/>
      <c r="I65" s="52"/>
      <c r="J65" s="52"/>
      <c r="K65" s="52"/>
      <c r="L65" s="52"/>
      <c r="M65" s="52"/>
      <c r="N65" s="52"/>
      <c r="O65" s="52"/>
    </row>
    <row r="66" spans="1:15" s="51" customFormat="1" x14ac:dyDescent="0.2">
      <c r="A66" s="50">
        <v>28</v>
      </c>
      <c r="B66" s="7"/>
      <c r="C66" s="81"/>
      <c r="G66" s="52"/>
      <c r="H66" s="52"/>
      <c r="I66" s="52"/>
      <c r="J66" s="52"/>
      <c r="K66" s="52"/>
      <c r="L66" s="52"/>
      <c r="M66" s="52"/>
      <c r="N66" s="52"/>
      <c r="O66" s="52"/>
    </row>
    <row r="67" spans="1:15" s="51" customFormat="1" x14ac:dyDescent="0.2">
      <c r="A67" s="50">
        <v>29</v>
      </c>
      <c r="B67" s="7"/>
      <c r="C67" s="81"/>
      <c r="G67" s="52"/>
      <c r="H67" s="52"/>
      <c r="I67" s="52"/>
      <c r="J67" s="52"/>
      <c r="K67" s="52"/>
      <c r="L67" s="52"/>
      <c r="M67" s="52"/>
      <c r="N67" s="52"/>
      <c r="O67" s="52"/>
    </row>
    <row r="68" spans="1:15" s="51" customFormat="1" x14ac:dyDescent="0.2">
      <c r="A68" s="50">
        <v>30</v>
      </c>
      <c r="B68" s="7"/>
      <c r="C68" s="81"/>
      <c r="G68" s="52"/>
      <c r="H68" s="52"/>
      <c r="I68" s="52"/>
      <c r="J68" s="52"/>
      <c r="K68" s="52"/>
      <c r="L68" s="52"/>
      <c r="M68" s="52"/>
      <c r="N68" s="52"/>
      <c r="O68" s="52"/>
    </row>
    <row r="69" spans="1:15" s="51" customFormat="1" x14ac:dyDescent="0.2">
      <c r="A69" s="50">
        <v>31</v>
      </c>
      <c r="B69" s="7"/>
      <c r="C69" s="81"/>
      <c r="G69" s="52"/>
      <c r="H69" s="52"/>
      <c r="I69" s="52"/>
      <c r="J69" s="52"/>
      <c r="K69" s="52"/>
      <c r="L69" s="52"/>
      <c r="M69" s="52"/>
      <c r="N69" s="52"/>
      <c r="O69" s="52"/>
    </row>
    <row r="70" spans="1:15" s="51" customFormat="1" x14ac:dyDescent="0.2">
      <c r="A70" s="50">
        <v>32</v>
      </c>
      <c r="B70" s="7"/>
      <c r="C70" s="81"/>
      <c r="G70" s="52"/>
      <c r="H70" s="52"/>
      <c r="I70" s="52"/>
      <c r="J70" s="52"/>
      <c r="K70" s="52"/>
      <c r="L70" s="52"/>
      <c r="M70" s="52"/>
      <c r="N70" s="52"/>
      <c r="O70" s="52"/>
    </row>
    <row r="71" spans="1:15" s="51" customFormat="1" x14ac:dyDescent="0.2">
      <c r="A71" s="50">
        <v>33</v>
      </c>
      <c r="B71" s="102"/>
      <c r="C71" s="81"/>
      <c r="D71" s="101"/>
      <c r="G71" s="52"/>
      <c r="H71" s="52"/>
      <c r="I71" s="52"/>
      <c r="J71" s="52"/>
      <c r="K71" s="52"/>
      <c r="L71" s="52"/>
      <c r="M71" s="52"/>
      <c r="N71" s="52"/>
      <c r="O71" s="52"/>
    </row>
    <row r="72" spans="1:15" s="51" customFormat="1" x14ac:dyDescent="0.2">
      <c r="A72" s="50">
        <v>34</v>
      </c>
      <c r="B72" s="102"/>
      <c r="C72" s="81"/>
      <c r="D72" s="101"/>
      <c r="G72" s="52"/>
      <c r="H72" s="52"/>
      <c r="I72" s="52"/>
      <c r="J72" s="52"/>
      <c r="K72" s="52"/>
      <c r="L72" s="52"/>
      <c r="M72" s="52"/>
      <c r="N72" s="52"/>
      <c r="O72" s="52"/>
    </row>
    <row r="73" spans="1:15" s="51" customFormat="1" x14ac:dyDescent="0.2">
      <c r="A73" s="50">
        <v>35</v>
      </c>
      <c r="B73" s="102"/>
      <c r="C73" s="81"/>
      <c r="D73" s="101"/>
      <c r="G73" s="52"/>
      <c r="H73" s="52"/>
      <c r="I73" s="52"/>
      <c r="J73" s="52"/>
      <c r="K73" s="52"/>
      <c r="L73" s="52"/>
      <c r="M73" s="52"/>
      <c r="N73" s="52"/>
      <c r="O73" s="52"/>
    </row>
    <row r="74" spans="1:15" s="51" customFormat="1" x14ac:dyDescent="0.2">
      <c r="A74" s="50">
        <v>36</v>
      </c>
      <c r="B74" s="102"/>
      <c r="C74" s="81"/>
      <c r="D74" s="101"/>
      <c r="G74" s="52"/>
      <c r="H74" s="52"/>
      <c r="I74" s="52"/>
      <c r="J74" s="52"/>
      <c r="K74" s="52"/>
      <c r="L74" s="52"/>
      <c r="M74" s="52"/>
      <c r="N74" s="52"/>
      <c r="O74" s="52"/>
    </row>
    <row r="75" spans="1:15" s="51" customFormat="1" x14ac:dyDescent="0.2">
      <c r="A75" s="50">
        <v>37</v>
      </c>
      <c r="B75" s="102"/>
      <c r="C75" s="81"/>
      <c r="D75" s="101"/>
      <c r="G75" s="52"/>
      <c r="H75" s="52"/>
      <c r="I75" s="52"/>
      <c r="J75" s="52"/>
      <c r="K75" s="52"/>
      <c r="L75" s="52"/>
      <c r="M75" s="52"/>
      <c r="N75" s="52"/>
      <c r="O75" s="52"/>
    </row>
    <row r="76" spans="1:15" s="51" customFormat="1" x14ac:dyDescent="0.2">
      <c r="A76" s="50">
        <v>38</v>
      </c>
      <c r="B76" s="102"/>
      <c r="C76" s="81"/>
      <c r="D76" s="101"/>
      <c r="G76" s="52"/>
      <c r="H76" s="52"/>
      <c r="I76" s="52"/>
      <c r="J76" s="52"/>
      <c r="K76" s="52"/>
      <c r="L76" s="52"/>
      <c r="M76" s="52"/>
      <c r="N76" s="52"/>
      <c r="O76" s="52"/>
    </row>
    <row r="77" spans="1:15" s="51" customFormat="1" x14ac:dyDescent="0.2">
      <c r="A77" s="50">
        <v>39</v>
      </c>
      <c r="B77" s="102"/>
      <c r="C77" s="81"/>
      <c r="D77" s="101"/>
      <c r="G77" s="52"/>
      <c r="H77" s="52"/>
      <c r="I77" s="52"/>
      <c r="J77" s="52"/>
      <c r="K77" s="52"/>
      <c r="L77" s="52"/>
      <c r="M77" s="52"/>
      <c r="N77" s="52"/>
      <c r="O77" s="52"/>
    </row>
    <row r="78" spans="1:15" s="51" customFormat="1" x14ac:dyDescent="0.2">
      <c r="A78" s="50">
        <v>40</v>
      </c>
      <c r="B78" s="102"/>
      <c r="C78" s="81"/>
      <c r="D78" s="101"/>
      <c r="G78" s="52"/>
      <c r="H78" s="52"/>
      <c r="I78" s="52"/>
      <c r="J78" s="52"/>
      <c r="K78" s="52"/>
      <c r="L78" s="52"/>
      <c r="M78" s="52"/>
      <c r="N78" s="52"/>
      <c r="O78" s="52"/>
    </row>
    <row r="79" spans="1:15" s="51" customFormat="1" x14ac:dyDescent="0.2">
      <c r="A79" s="50">
        <v>41</v>
      </c>
      <c r="B79" s="102"/>
      <c r="C79" s="81"/>
      <c r="D79" s="101"/>
      <c r="G79" s="52"/>
      <c r="H79" s="52"/>
      <c r="I79" s="52"/>
      <c r="J79" s="52"/>
      <c r="K79" s="52"/>
      <c r="L79" s="52"/>
      <c r="M79" s="52"/>
      <c r="N79" s="52"/>
      <c r="O79" s="52"/>
    </row>
    <row r="80" spans="1:15" s="51" customFormat="1" x14ac:dyDescent="0.2">
      <c r="A80" s="50">
        <v>42</v>
      </c>
      <c r="B80" s="102"/>
      <c r="C80" s="81"/>
      <c r="D80" s="101"/>
      <c r="G80" s="52"/>
      <c r="H80" s="52"/>
      <c r="I80" s="52"/>
      <c r="J80" s="52"/>
      <c r="K80" s="52"/>
      <c r="L80" s="52"/>
      <c r="M80" s="52"/>
      <c r="N80" s="52"/>
      <c r="O80" s="52"/>
    </row>
    <row r="81" spans="1:15" s="51" customFormat="1" x14ac:dyDescent="0.2">
      <c r="A81" s="50">
        <v>43</v>
      </c>
      <c r="B81" s="102"/>
      <c r="C81" s="81"/>
      <c r="D81" s="101"/>
      <c r="G81" s="52"/>
      <c r="H81" s="52"/>
      <c r="I81" s="52"/>
      <c r="J81" s="52"/>
      <c r="K81" s="52"/>
      <c r="L81" s="52"/>
      <c r="M81" s="52"/>
      <c r="N81" s="52"/>
      <c r="O81" s="52"/>
    </row>
    <row r="82" spans="1:15" s="51" customFormat="1" x14ac:dyDescent="0.2">
      <c r="A82" s="50">
        <v>44</v>
      </c>
      <c r="B82" s="102"/>
      <c r="C82" s="81"/>
      <c r="D82" s="101"/>
      <c r="G82" s="52"/>
      <c r="H82" s="52"/>
      <c r="I82" s="52"/>
      <c r="J82" s="52"/>
      <c r="K82" s="52"/>
      <c r="L82" s="52"/>
      <c r="M82" s="52"/>
      <c r="N82" s="52"/>
      <c r="O82" s="52"/>
    </row>
    <row r="83" spans="1:15" s="51" customFormat="1" x14ac:dyDescent="0.2">
      <c r="A83" s="50">
        <v>45</v>
      </c>
      <c r="B83" s="102"/>
      <c r="C83" s="81"/>
      <c r="D83" s="101"/>
      <c r="G83" s="52"/>
      <c r="H83" s="52"/>
      <c r="I83" s="52"/>
      <c r="J83" s="52"/>
      <c r="K83" s="52"/>
      <c r="L83" s="52"/>
      <c r="M83" s="52"/>
      <c r="N83" s="52"/>
      <c r="O83" s="52"/>
    </row>
    <row r="84" spans="1:15" s="51" customFormat="1" x14ac:dyDescent="0.2">
      <c r="A84" s="50">
        <v>46</v>
      </c>
      <c r="B84" s="102"/>
      <c r="C84" s="81"/>
      <c r="D84" s="101"/>
      <c r="G84" s="52"/>
      <c r="H84" s="52"/>
      <c r="I84" s="52"/>
      <c r="J84" s="52"/>
      <c r="K84" s="52"/>
      <c r="L84" s="52"/>
      <c r="M84" s="52"/>
      <c r="N84" s="52"/>
      <c r="O84" s="52"/>
    </row>
    <row r="85" spans="1:15" s="51" customFormat="1" x14ac:dyDescent="0.2">
      <c r="A85" s="50">
        <v>47</v>
      </c>
      <c r="B85" s="102"/>
      <c r="C85" s="81"/>
      <c r="D85" s="101"/>
      <c r="G85" s="52"/>
      <c r="H85" s="52"/>
      <c r="I85" s="52"/>
      <c r="J85" s="52"/>
      <c r="K85" s="52"/>
      <c r="L85" s="52"/>
      <c r="M85" s="52"/>
      <c r="N85" s="52"/>
      <c r="O85" s="52"/>
    </row>
    <row r="86" spans="1:15" s="51" customFormat="1" x14ac:dyDescent="0.2">
      <c r="A86" s="50">
        <v>48</v>
      </c>
      <c r="B86" s="102"/>
      <c r="C86" s="81"/>
      <c r="D86" s="101"/>
      <c r="G86" s="52"/>
      <c r="H86" s="52"/>
      <c r="I86" s="52"/>
      <c r="J86" s="52"/>
      <c r="K86" s="52"/>
      <c r="L86" s="52"/>
      <c r="M86" s="52"/>
      <c r="N86" s="52"/>
      <c r="O86" s="52"/>
    </row>
    <row r="87" spans="1:15" s="51" customFormat="1" x14ac:dyDescent="0.2">
      <c r="A87" s="50">
        <v>49</v>
      </c>
      <c r="B87" s="52"/>
      <c r="C87" s="81"/>
      <c r="G87" s="52"/>
      <c r="H87" s="52"/>
      <c r="I87" s="52"/>
      <c r="J87" s="52"/>
      <c r="K87" s="52"/>
      <c r="L87" s="52"/>
      <c r="M87" s="52"/>
      <c r="N87" s="52"/>
      <c r="O87" s="52"/>
    </row>
    <row r="88" spans="1:15" s="51" customFormat="1" x14ac:dyDescent="0.2">
      <c r="A88" s="50">
        <v>50</v>
      </c>
      <c r="B88" s="52"/>
      <c r="C88" s="81"/>
      <c r="G88" s="52"/>
      <c r="H88" s="52"/>
      <c r="I88" s="52"/>
      <c r="J88" s="52"/>
      <c r="K88" s="52"/>
      <c r="L88" s="52"/>
      <c r="M88" s="52"/>
      <c r="N88" s="52"/>
      <c r="O88" s="52"/>
    </row>
    <row r="89" spans="1:15" s="51" customFormat="1" x14ac:dyDescent="0.2">
      <c r="A89" s="50">
        <v>51</v>
      </c>
      <c r="B89" s="52"/>
      <c r="C89" s="81"/>
      <c r="G89" s="52"/>
      <c r="H89" s="52"/>
      <c r="I89" s="52"/>
      <c r="J89" s="52"/>
      <c r="K89" s="52"/>
      <c r="L89" s="52"/>
      <c r="M89" s="52"/>
      <c r="N89" s="52"/>
      <c r="O89" s="52"/>
    </row>
    <row r="90" spans="1:15" s="51" customFormat="1" x14ac:dyDescent="0.2">
      <c r="A90" s="50">
        <v>52</v>
      </c>
      <c r="B90" s="52"/>
      <c r="C90" s="81"/>
      <c r="G90" s="52"/>
      <c r="H90" s="52"/>
      <c r="I90" s="52"/>
      <c r="J90" s="52"/>
      <c r="K90" s="52"/>
      <c r="L90" s="52"/>
      <c r="M90" s="52"/>
      <c r="N90" s="52"/>
      <c r="O90" s="52"/>
    </row>
    <row r="91" spans="1:15" s="51" customFormat="1" x14ac:dyDescent="0.2">
      <c r="A91" s="50">
        <v>53</v>
      </c>
      <c r="B91" s="99"/>
      <c r="C91" s="96"/>
      <c r="D91" s="98"/>
      <c r="G91" s="52"/>
      <c r="H91" s="52"/>
      <c r="I91" s="52"/>
      <c r="J91" s="52"/>
      <c r="K91" s="52"/>
      <c r="L91" s="52"/>
      <c r="M91" s="52"/>
      <c r="N91" s="52"/>
      <c r="O91" s="52"/>
    </row>
    <row r="92" spans="1:15" s="51" customFormat="1" x14ac:dyDescent="0.2">
      <c r="A92" s="96"/>
      <c r="B92" s="52"/>
      <c r="C92" s="81"/>
      <c r="D92" s="101"/>
      <c r="G92" s="52"/>
      <c r="H92" s="52"/>
      <c r="I92" s="52"/>
      <c r="J92" s="52"/>
      <c r="K92" s="52"/>
      <c r="L92" s="52"/>
      <c r="M92" s="52"/>
      <c r="N92" s="52"/>
      <c r="O92" s="52"/>
    </row>
    <row r="93" spans="1:15" s="51" customFormat="1" x14ac:dyDescent="0.2">
      <c r="A93" s="52"/>
      <c r="B93" s="52"/>
      <c r="C93" s="81"/>
      <c r="D93" s="101"/>
      <c r="G93" s="52"/>
      <c r="H93" s="52"/>
      <c r="I93" s="52"/>
      <c r="J93" s="52"/>
      <c r="K93" s="52"/>
      <c r="L93" s="52"/>
      <c r="M93" s="52"/>
      <c r="N93" s="52"/>
      <c r="O93" s="52"/>
    </row>
    <row r="94" spans="1:15" s="51" customFormat="1" x14ac:dyDescent="0.2">
      <c r="A94" s="52"/>
      <c r="B94" s="52"/>
      <c r="C94" s="81"/>
      <c r="D94" s="101"/>
      <c r="G94" s="52"/>
      <c r="H94" s="52"/>
      <c r="I94" s="52"/>
      <c r="J94" s="52"/>
      <c r="K94" s="52"/>
      <c r="L94" s="52"/>
      <c r="M94" s="52"/>
      <c r="N94" s="52"/>
      <c r="O94" s="52"/>
    </row>
    <row r="95" spans="1:15" s="51" customFormat="1" x14ac:dyDescent="0.2">
      <c r="A95" s="52"/>
      <c r="B95" s="52"/>
      <c r="C95" s="81"/>
      <c r="D95" s="101"/>
      <c r="G95" s="52"/>
      <c r="H95" s="52"/>
      <c r="I95" s="52"/>
      <c r="J95" s="52"/>
      <c r="K95" s="52"/>
      <c r="L95" s="52"/>
      <c r="M95" s="52"/>
      <c r="N95" s="52"/>
      <c r="O95" s="52"/>
    </row>
    <row r="96" spans="1:15" s="51" customFormat="1" x14ac:dyDescent="0.2">
      <c r="A96" s="52"/>
      <c r="B96" s="52"/>
      <c r="C96" s="81"/>
      <c r="G96" s="52"/>
      <c r="H96" s="52"/>
      <c r="I96" s="52"/>
      <c r="J96" s="52"/>
      <c r="K96" s="52"/>
      <c r="L96" s="52"/>
      <c r="M96" s="52"/>
      <c r="N96" s="52"/>
      <c r="O96" s="52"/>
    </row>
    <row r="97" spans="1:15" s="51" customFormat="1" x14ac:dyDescent="0.2">
      <c r="A97" s="50">
        <v>42</v>
      </c>
      <c r="B97" s="83"/>
      <c r="C97" s="81"/>
      <c r="G97" s="52"/>
      <c r="H97" s="52"/>
      <c r="I97" s="52"/>
      <c r="J97" s="52"/>
      <c r="K97" s="52"/>
      <c r="L97" s="52"/>
      <c r="M97" s="52"/>
      <c r="N97" s="52"/>
      <c r="O97" s="52"/>
    </row>
    <row r="98" spans="1:15" s="51" customFormat="1" x14ac:dyDescent="0.2">
      <c r="A98" s="50">
        <v>43</v>
      </c>
      <c r="B98" s="52"/>
      <c r="C98" s="52"/>
      <c r="G98" s="52"/>
      <c r="H98" s="52"/>
      <c r="I98" s="52"/>
      <c r="J98" s="52"/>
      <c r="K98" s="52"/>
      <c r="L98" s="52"/>
      <c r="M98" s="52"/>
      <c r="N98" s="52"/>
      <c r="O98" s="52"/>
    </row>
    <row r="99" spans="1:15" s="51" customFormat="1" x14ac:dyDescent="0.2">
      <c r="A99" s="52"/>
      <c r="B99" s="52"/>
      <c r="C99" s="52"/>
      <c r="G99" s="52"/>
      <c r="H99" s="52"/>
      <c r="I99" s="52"/>
      <c r="J99" s="52"/>
      <c r="K99" s="52"/>
      <c r="L99" s="52"/>
      <c r="M99" s="52"/>
      <c r="N99" s="52"/>
      <c r="O99" s="52"/>
    </row>
    <row r="100" spans="1:15" s="51" customFormat="1" x14ac:dyDescent="0.2">
      <c r="A100" s="52"/>
      <c r="B100" s="52"/>
      <c r="C100" s="52"/>
      <c r="G100" s="52"/>
      <c r="H100" s="52"/>
      <c r="I100" s="52"/>
      <c r="J100" s="52"/>
      <c r="K100" s="52"/>
      <c r="L100" s="52"/>
      <c r="M100" s="52"/>
      <c r="N100" s="52"/>
      <c r="O100" s="52"/>
    </row>
    <row r="101" spans="1:15" s="51" customFormat="1" x14ac:dyDescent="0.2">
      <c r="A101" s="52"/>
      <c r="B101" s="52"/>
      <c r="C101" s="52"/>
      <c r="E101" s="95"/>
      <c r="G101" s="52"/>
      <c r="H101" s="52"/>
      <c r="I101" s="52"/>
      <c r="J101" s="52"/>
      <c r="K101" s="52"/>
      <c r="L101" s="52"/>
      <c r="M101" s="52"/>
      <c r="N101" s="52"/>
      <c r="O101" s="52"/>
    </row>
    <row r="102" spans="1:15" s="51" customFormat="1" x14ac:dyDescent="0.2">
      <c r="A102" s="52"/>
      <c r="B102" s="93"/>
      <c r="C102" s="94"/>
      <c r="D102" s="95"/>
      <c r="G102" s="52"/>
      <c r="H102" s="52"/>
      <c r="I102" s="52"/>
      <c r="J102" s="52"/>
      <c r="K102" s="52"/>
      <c r="L102" s="52"/>
      <c r="M102" s="52"/>
      <c r="N102" s="52"/>
      <c r="O102" s="52"/>
    </row>
    <row r="103" spans="1:15" s="51" customFormat="1" x14ac:dyDescent="0.2">
      <c r="A103" s="93"/>
      <c r="B103" s="52"/>
      <c r="C103" s="50"/>
      <c r="G103" s="52"/>
      <c r="H103" s="52"/>
      <c r="I103" s="52"/>
      <c r="J103" s="52"/>
      <c r="K103" s="52"/>
      <c r="L103" s="52"/>
      <c r="M103" s="52"/>
      <c r="N103" s="52"/>
      <c r="O103" s="52"/>
    </row>
    <row r="107" spans="1:15" s="51" customFormat="1" x14ac:dyDescent="0.2">
      <c r="A107" s="52"/>
      <c r="B107" s="100"/>
      <c r="C107" s="50"/>
      <c r="G107" s="52"/>
      <c r="H107" s="52"/>
      <c r="I107" s="52"/>
      <c r="J107" s="52"/>
      <c r="K107" s="52"/>
      <c r="L107" s="52"/>
      <c r="M107" s="52"/>
      <c r="N107" s="52"/>
      <c r="O107" s="52"/>
    </row>
  </sheetData>
  <mergeCells count="1">
    <mergeCell ref="B6:C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23"/>
  <sheetViews>
    <sheetView showGridLines="0" tabSelected="1" view="pageLayout" zoomScaleNormal="100" workbookViewId="0">
      <selection activeCell="N6" sqref="N6:T6"/>
    </sheetView>
  </sheetViews>
  <sheetFormatPr baseColWidth="10" defaultColWidth="11.42578125" defaultRowHeight="12" x14ac:dyDescent="0.2"/>
  <cols>
    <col min="1" max="1" width="4.28515625" style="2" customWidth="1"/>
    <col min="2" max="3" width="5.42578125" style="2" customWidth="1"/>
    <col min="4" max="4" width="6" style="2" customWidth="1"/>
    <col min="5" max="5" width="7.7109375" style="2" customWidth="1"/>
    <col min="6" max="6" width="7.5703125" style="2" hidden="1" customWidth="1"/>
    <col min="7" max="7" width="5.28515625" style="2" customWidth="1"/>
    <col min="8" max="8" width="3.28515625" style="2" customWidth="1"/>
    <col min="9" max="9" width="8.7109375" style="2" hidden="1" customWidth="1"/>
    <col min="10" max="10" width="5.5703125" style="2" customWidth="1"/>
    <col min="11" max="11" width="5.42578125" style="2" customWidth="1"/>
    <col min="12" max="12" width="3" style="2" customWidth="1"/>
    <col min="13" max="13" width="0.42578125" style="2" customWidth="1"/>
    <col min="14" max="14" width="9.5703125" style="2" customWidth="1"/>
    <col min="15" max="15" width="4.28515625" style="2" customWidth="1"/>
    <col min="16" max="16" width="5.28515625" style="2" customWidth="1"/>
    <col min="17" max="17" width="2.5703125" style="2" hidden="1" customWidth="1"/>
    <col min="18" max="18" width="3.140625" style="2" customWidth="1"/>
    <col min="19" max="19" width="4.5703125" style="2" bestFit="1" customWidth="1"/>
    <col min="20" max="20" width="2.5703125" style="2" customWidth="1"/>
    <col min="21" max="21" width="13.5703125" style="2" customWidth="1"/>
    <col min="22" max="22" width="3.7109375" style="2" customWidth="1"/>
    <col min="23" max="23" width="2" style="2" customWidth="1"/>
    <col min="24" max="28" width="11.42578125" style="2" hidden="1" customWidth="1"/>
    <col min="29" max="29" width="0" style="2" hidden="1" customWidth="1"/>
    <col min="30" max="16384" width="11.42578125" style="2"/>
  </cols>
  <sheetData>
    <row r="1" spans="1:21" s="1" customFormat="1" ht="7.5" customHeight="1" x14ac:dyDescent="0.2">
      <c r="C1" s="37"/>
    </row>
    <row r="2" spans="1:21" s="1" customFormat="1" ht="7.5" customHeight="1" x14ac:dyDescent="0.2">
      <c r="C2" s="37"/>
    </row>
    <row r="3" spans="1:21" s="5" customFormat="1" ht="12" customHeight="1" x14ac:dyDescent="0.2">
      <c r="B3" s="202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120"/>
      <c r="U3" s="121"/>
    </row>
    <row r="4" spans="1:21" ht="6" customHeight="1" x14ac:dyDescent="0.2">
      <c r="C4" s="37"/>
    </row>
    <row r="5" spans="1:21" ht="12" customHeight="1" x14ac:dyDescent="0.2">
      <c r="C5" s="3"/>
    </row>
    <row r="6" spans="1:21" ht="12.75" customHeight="1" x14ac:dyDescent="0.2">
      <c r="C6" s="3"/>
      <c r="L6" s="143"/>
      <c r="M6" s="143"/>
      <c r="N6" s="254"/>
      <c r="O6" s="254"/>
      <c r="P6" s="254"/>
      <c r="Q6" s="254"/>
      <c r="R6" s="254"/>
      <c r="S6" s="254"/>
      <c r="T6" s="254"/>
      <c r="U6" s="143"/>
    </row>
    <row r="7" spans="1:21" ht="12.75" customHeight="1" x14ac:dyDescent="0.2">
      <c r="K7" s="4"/>
      <c r="L7" s="144"/>
      <c r="M7" s="144"/>
      <c r="N7" s="254"/>
      <c r="O7" s="254"/>
      <c r="P7" s="254"/>
      <c r="Q7" s="254"/>
      <c r="R7" s="254"/>
      <c r="S7" s="254"/>
      <c r="T7" s="254"/>
      <c r="U7" s="144"/>
    </row>
    <row r="8" spans="1:21" ht="12.75" customHeight="1" x14ac:dyDescent="0.2">
      <c r="K8" s="4"/>
      <c r="L8" s="144"/>
      <c r="M8" s="144"/>
      <c r="N8" s="254"/>
      <c r="O8" s="243"/>
      <c r="P8" s="243"/>
      <c r="Q8" s="243"/>
      <c r="R8" s="243"/>
      <c r="S8" s="243"/>
      <c r="T8" s="243"/>
      <c r="U8" s="144"/>
    </row>
    <row r="9" spans="1:21" ht="12.75" customHeight="1" x14ac:dyDescent="0.2">
      <c r="K9" s="4"/>
      <c r="L9" s="144"/>
      <c r="M9" s="144"/>
      <c r="N9" s="254"/>
      <c r="O9" s="243"/>
      <c r="P9" s="243"/>
      <c r="Q9" s="243"/>
      <c r="R9" s="243"/>
      <c r="S9" s="243"/>
      <c r="T9" s="243"/>
      <c r="U9" s="144"/>
    </row>
    <row r="10" spans="1:21" ht="12.75" customHeight="1" x14ac:dyDescent="0.2"/>
    <row r="11" spans="1:21" ht="6.75" customHeight="1" x14ac:dyDescent="0.2"/>
    <row r="12" spans="1:21" ht="12.75" customHeight="1" x14ac:dyDescent="0.2">
      <c r="A12" s="2" t="s">
        <v>8</v>
      </c>
      <c r="B12" s="6"/>
      <c r="K12" s="125"/>
    </row>
    <row r="13" spans="1:21" ht="12.75" customHeight="1" x14ac:dyDescent="0.2">
      <c r="A13" s="181"/>
      <c r="B13" s="1"/>
    </row>
    <row r="14" spans="1:21" ht="12.75" customHeight="1" x14ac:dyDescent="0.2">
      <c r="N14" s="240" t="s">
        <v>7</v>
      </c>
      <c r="O14" s="240"/>
      <c r="P14" s="278"/>
      <c r="Q14" s="278"/>
      <c r="R14" s="278"/>
      <c r="S14" s="278"/>
      <c r="T14" s="278"/>
      <c r="U14" s="278"/>
    </row>
    <row r="15" spans="1:21" ht="12.75" customHeight="1" x14ac:dyDescent="0.2">
      <c r="A15" s="85" t="s">
        <v>20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1" ht="11.25" customHeight="1" x14ac:dyDescent="0.2">
      <c r="A16" s="3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3" ht="12.75" customHeight="1" x14ac:dyDescent="0.2">
      <c r="A17" s="240" t="s">
        <v>130</v>
      </c>
      <c r="B17" s="240"/>
      <c r="C17" s="240"/>
      <c r="D17" s="240"/>
      <c r="E17" s="254"/>
      <c r="F17" s="254"/>
      <c r="G17" s="254"/>
      <c r="H17" s="254"/>
      <c r="I17" s="254"/>
      <c r="J17" s="254"/>
      <c r="N17" s="206" t="s">
        <v>133</v>
      </c>
      <c r="O17" s="254"/>
      <c r="P17" s="254"/>
      <c r="Q17" s="254"/>
      <c r="R17" s="254"/>
      <c r="S17" s="254"/>
      <c r="T17" s="254"/>
      <c r="U17" s="145"/>
    </row>
    <row r="18" spans="1:23" s="8" customFormat="1" ht="12.75" customHeight="1" x14ac:dyDescent="0.2">
      <c r="A18" s="269" t="s">
        <v>149</v>
      </c>
      <c r="B18" s="269"/>
      <c r="C18" s="269"/>
      <c r="D18" s="269"/>
      <c r="E18" s="254"/>
      <c r="F18" s="254"/>
      <c r="G18" s="254"/>
      <c r="H18" s="254"/>
      <c r="I18" s="254"/>
      <c r="J18" s="254"/>
      <c r="N18" s="11" t="s">
        <v>134</v>
      </c>
      <c r="O18" s="254"/>
      <c r="P18" s="254"/>
      <c r="Q18" s="254"/>
      <c r="R18" s="254"/>
      <c r="S18" s="254"/>
      <c r="T18" s="254"/>
      <c r="U18" s="145"/>
    </row>
    <row r="19" spans="1:23" ht="12.75" customHeight="1" x14ac:dyDescent="0.2">
      <c r="A19" s="269" t="s">
        <v>150</v>
      </c>
      <c r="B19" s="269"/>
      <c r="C19" s="269"/>
      <c r="D19" s="269"/>
      <c r="E19" s="254"/>
      <c r="F19" s="254"/>
      <c r="G19" s="254"/>
      <c r="H19" s="254"/>
      <c r="I19" s="254"/>
      <c r="J19" s="254"/>
      <c r="K19" s="301"/>
      <c r="L19" s="301"/>
      <c r="M19" s="301"/>
      <c r="N19" s="301"/>
      <c r="O19" s="10"/>
      <c r="P19" s="145"/>
      <c r="Q19" s="145"/>
      <c r="R19" s="145"/>
      <c r="S19" s="145"/>
      <c r="T19" s="145"/>
      <c r="U19" s="145"/>
    </row>
    <row r="20" spans="1:23" ht="12.75" customHeight="1" x14ac:dyDescent="0.2">
      <c r="A20" s="240" t="s">
        <v>132</v>
      </c>
      <c r="B20" s="240"/>
      <c r="C20" s="240"/>
      <c r="D20" s="240"/>
      <c r="E20" s="254"/>
      <c r="F20" s="254"/>
      <c r="G20" s="254"/>
      <c r="H20" s="254"/>
      <c r="I20" s="254"/>
      <c r="J20" s="254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3" s="5" customFormat="1" ht="9.9499999999999993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P21" s="199"/>
      <c r="Q21" s="199"/>
      <c r="R21" s="199"/>
      <c r="S21" s="199"/>
      <c r="T21" s="199"/>
      <c r="U21" s="199"/>
    </row>
    <row r="22" spans="1:23" ht="12" customHeight="1" x14ac:dyDescent="0.2">
      <c r="A22" s="2" t="s">
        <v>63</v>
      </c>
    </row>
    <row r="23" spans="1:23" ht="5.0999999999999996" customHeight="1" x14ac:dyDescent="0.2"/>
    <row r="24" spans="1:23" ht="12.75" customHeight="1" x14ac:dyDescent="0.2">
      <c r="A24" s="39" t="s">
        <v>46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254"/>
      <c r="S24" s="254"/>
      <c r="T24" s="254"/>
      <c r="U24" s="254"/>
    </row>
    <row r="25" spans="1:23" ht="12.75" customHeight="1" x14ac:dyDescent="0.2">
      <c r="A25" s="47" t="s">
        <v>38</v>
      </c>
      <c r="B25" s="279"/>
      <c r="C25" s="280"/>
      <c r="D25" s="280"/>
      <c r="E25" s="87" t="s">
        <v>13</v>
      </c>
      <c r="F25" s="87"/>
      <c r="J25" s="88"/>
      <c r="K25" s="47"/>
    </row>
    <row r="26" spans="1:23" ht="8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3" ht="12.75" customHeight="1" x14ac:dyDescent="0.2">
      <c r="A27" s="14" t="s">
        <v>14</v>
      </c>
      <c r="B27" s="281"/>
      <c r="C27" s="282"/>
      <c r="D27" s="283" t="s">
        <v>15</v>
      </c>
      <c r="E27" s="283"/>
      <c r="F27" s="207"/>
      <c r="G27" s="12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5" t="s">
        <v>16</v>
      </c>
      <c r="T27" s="270"/>
      <c r="U27" s="271"/>
      <c r="V27" s="128"/>
      <c r="W27" s="128"/>
    </row>
    <row r="28" spans="1:23" ht="12.75" customHeight="1" x14ac:dyDescent="0.2">
      <c r="A28" s="16" t="s">
        <v>14</v>
      </c>
      <c r="B28" s="281"/>
      <c r="C28" s="282"/>
      <c r="D28" s="277" t="s">
        <v>15</v>
      </c>
      <c r="E28" s="277"/>
      <c r="F28" s="205"/>
      <c r="G28" s="129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40" t="s">
        <v>16</v>
      </c>
      <c r="T28" s="270"/>
      <c r="U28" s="271"/>
    </row>
    <row r="29" spans="1:23" ht="12" customHeight="1" x14ac:dyDescent="0.2">
      <c r="A29" s="16" t="s">
        <v>14</v>
      </c>
      <c r="B29" s="281"/>
      <c r="C29" s="281"/>
      <c r="D29" s="277" t="s">
        <v>15</v>
      </c>
      <c r="E29" s="277"/>
      <c r="F29" s="205"/>
      <c r="G29" s="129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40" t="s">
        <v>16</v>
      </c>
      <c r="T29" s="289"/>
      <c r="U29" s="290"/>
    </row>
    <row r="30" spans="1:23" ht="5.0999999999999996" customHeight="1" x14ac:dyDescent="0.2">
      <c r="A30" s="19"/>
      <c r="B30" s="205"/>
      <c r="C30" s="205"/>
      <c r="D30" s="9"/>
      <c r="E30" s="205"/>
      <c r="F30" s="205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44"/>
      <c r="U30" s="45"/>
    </row>
    <row r="31" spans="1:23" ht="12" customHeight="1" x14ac:dyDescent="0.2">
      <c r="A31" s="20" t="s">
        <v>0</v>
      </c>
      <c r="B31" s="21"/>
      <c r="C31" s="21"/>
      <c r="D31" s="22"/>
      <c r="E31" s="22"/>
      <c r="F31" s="22"/>
      <c r="G31" s="275">
        <f>B27</f>
        <v>0</v>
      </c>
      <c r="H31" s="275"/>
      <c r="I31" s="203"/>
      <c r="J31" s="22"/>
      <c r="K31" s="276">
        <f>B28</f>
        <v>0</v>
      </c>
      <c r="L31" s="276"/>
      <c r="M31" s="204"/>
      <c r="N31" s="22"/>
      <c r="O31" s="276">
        <f>B29</f>
        <v>0</v>
      </c>
      <c r="P31" s="276"/>
      <c r="Q31" s="204"/>
      <c r="S31" s="23" t="s">
        <v>16</v>
      </c>
      <c r="T31" s="291">
        <f>SUM(T27:U29)</f>
        <v>0</v>
      </c>
      <c r="U31" s="292"/>
      <c r="V31" s="128"/>
      <c r="W31" s="128"/>
    </row>
    <row r="32" spans="1:23" ht="5.0999999999999996" customHeight="1" x14ac:dyDescent="0.2">
      <c r="A32" s="24"/>
      <c r="B32" s="9"/>
      <c r="C32" s="9"/>
      <c r="D32" s="9"/>
      <c r="E32" s="9"/>
      <c r="F32" s="9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18"/>
      <c r="T32" s="19"/>
      <c r="U32" s="42"/>
    </row>
    <row r="33" spans="1:28" ht="12.75" customHeight="1" x14ac:dyDescent="0.3">
      <c r="A33" s="24" t="s">
        <v>39</v>
      </c>
      <c r="B33" s="9"/>
      <c r="C33" s="90"/>
      <c r="D33" s="2" t="s">
        <v>1</v>
      </c>
      <c r="E33" s="200">
        <f>ROUND(T31*C33%*20,0)/20</f>
        <v>0</v>
      </c>
      <c r="F33" s="26">
        <f>T31-E33</f>
        <v>0</v>
      </c>
      <c r="G33" s="257">
        <f>ROUND(T27*C33%*20,0)/20</f>
        <v>0</v>
      </c>
      <c r="H33" s="257"/>
      <c r="I33" s="26">
        <f>T27-G33</f>
        <v>0</v>
      </c>
      <c r="J33" s="195"/>
      <c r="K33" s="257">
        <f>ROUND(T28*C33%*20,0)/20</f>
        <v>0</v>
      </c>
      <c r="L33" s="257"/>
      <c r="M33" s="26">
        <f>T28-K33</f>
        <v>0</v>
      </c>
      <c r="N33" s="195"/>
      <c r="O33" s="257">
        <f>ROUND(T29*C33%*20,0)/20</f>
        <v>0</v>
      </c>
      <c r="P33" s="257"/>
      <c r="Q33" s="26">
        <f>T29-O33</f>
        <v>0</v>
      </c>
      <c r="S33" s="18" t="s">
        <v>9</v>
      </c>
      <c r="T33" s="19"/>
      <c r="U33" s="42"/>
      <c r="V33" s="128"/>
      <c r="W33" s="128"/>
    </row>
    <row r="34" spans="1:28" ht="12.75" customHeight="1" x14ac:dyDescent="0.3">
      <c r="A34" s="24" t="s">
        <v>40</v>
      </c>
      <c r="B34" s="9"/>
      <c r="C34" s="90"/>
      <c r="D34" s="2" t="s">
        <v>1</v>
      </c>
      <c r="E34" s="200">
        <f>ROUND(F33*C34%*20,0)/20</f>
        <v>0</v>
      </c>
      <c r="F34" s="26">
        <f>F33-E34</f>
        <v>0</v>
      </c>
      <c r="G34" s="257">
        <f>ROUND(I33*C34%*20,0)/20</f>
        <v>0</v>
      </c>
      <c r="H34" s="257"/>
      <c r="I34" s="26">
        <f>I33-G34</f>
        <v>0</v>
      </c>
      <c r="J34" s="195"/>
      <c r="K34" s="257">
        <f>ROUND(M33*C34%*20,0)/20</f>
        <v>0</v>
      </c>
      <c r="L34" s="257"/>
      <c r="M34" s="26">
        <f>M33-K34</f>
        <v>0</v>
      </c>
      <c r="N34" s="195"/>
      <c r="O34" s="257">
        <f>ROUND(Q33*C34%*20,0)/20</f>
        <v>0</v>
      </c>
      <c r="P34" s="257"/>
      <c r="Q34" s="26">
        <f>Q33-O34</f>
        <v>0</v>
      </c>
      <c r="S34" s="18"/>
      <c r="T34" s="43"/>
      <c r="U34" s="42"/>
      <c r="X34" s="2" t="s">
        <v>224</v>
      </c>
      <c r="Z34" s="2" t="s">
        <v>224</v>
      </c>
      <c r="AB34" s="2" t="s">
        <v>224</v>
      </c>
    </row>
    <row r="35" spans="1:28" ht="12.75" customHeight="1" x14ac:dyDescent="0.3">
      <c r="A35" s="92" t="s">
        <v>58</v>
      </c>
      <c r="B35" s="9"/>
      <c r="C35" s="90"/>
      <c r="D35" s="2" t="s">
        <v>1</v>
      </c>
      <c r="E35" s="200">
        <f>ROUND(F34*C35%*20,0)/20</f>
        <v>0</v>
      </c>
      <c r="F35" s="26">
        <f>F34-E35</f>
        <v>0</v>
      </c>
      <c r="G35" s="257">
        <f>ROUND(I34*C35%*20,0)/20</f>
        <v>0</v>
      </c>
      <c r="H35" s="257"/>
      <c r="I35" s="26">
        <f>I34-G35</f>
        <v>0</v>
      </c>
      <c r="J35" s="195"/>
      <c r="K35" s="257">
        <f>ROUND(M34*C35%*20,0)/20</f>
        <v>0</v>
      </c>
      <c r="L35" s="257"/>
      <c r="M35" s="26">
        <f>M34-K35</f>
        <v>0</v>
      </c>
      <c r="N35" s="195"/>
      <c r="O35" s="257">
        <f>ROUND(Q34*C35%*20,0)/20</f>
        <v>0</v>
      </c>
      <c r="P35" s="257"/>
      <c r="Q35" s="26">
        <f>Q34-O35</f>
        <v>0</v>
      </c>
      <c r="S35" s="18"/>
      <c r="T35" s="43"/>
      <c r="U35" s="42"/>
      <c r="X35" s="2" t="s">
        <v>215</v>
      </c>
      <c r="Z35" s="2" t="s">
        <v>216</v>
      </c>
      <c r="AB35" s="2" t="s">
        <v>211</v>
      </c>
    </row>
    <row r="36" spans="1:28" ht="12.75" customHeight="1" x14ac:dyDescent="0.3">
      <c r="A36" s="92" t="s">
        <v>135</v>
      </c>
      <c r="B36" s="9"/>
      <c r="C36" s="90"/>
      <c r="D36" s="2" t="s">
        <v>1</v>
      </c>
      <c r="E36" s="200">
        <f>ROUND(F35*C36%*20,0)/20</f>
        <v>0</v>
      </c>
      <c r="F36" s="26"/>
      <c r="G36" s="257">
        <f t="shared" ref="G36" si="0">ROUND(I35*C36%*20,0)/20</f>
        <v>0</v>
      </c>
      <c r="H36" s="257"/>
      <c r="I36" s="26">
        <f t="shared" ref="I36:I38" si="1">I35-G36</f>
        <v>0</v>
      </c>
      <c r="J36" s="195"/>
      <c r="K36" s="257">
        <f t="shared" ref="K36:K38" si="2">ROUND(M35*C36%*20,0)/20</f>
        <v>0</v>
      </c>
      <c r="L36" s="257"/>
      <c r="M36" s="26">
        <f t="shared" ref="M36:M38" si="3">M35-K36</f>
        <v>0</v>
      </c>
      <c r="N36" s="195"/>
      <c r="O36" s="257">
        <f t="shared" ref="O36:O38" si="4">ROUND(Q35*C36%*20,0)/20</f>
        <v>0</v>
      </c>
      <c r="P36" s="257"/>
      <c r="Q36" s="26"/>
      <c r="S36" s="18"/>
      <c r="T36" s="43"/>
      <c r="U36" s="42"/>
      <c r="X36" s="2" t="s">
        <v>204</v>
      </c>
      <c r="Z36" s="2" t="s">
        <v>207</v>
      </c>
      <c r="AB36" s="2" t="s">
        <v>212</v>
      </c>
    </row>
    <row r="37" spans="1:28" ht="12.75" customHeight="1" x14ac:dyDescent="0.3">
      <c r="A37" s="92" t="s">
        <v>136</v>
      </c>
      <c r="B37" s="9"/>
      <c r="C37" s="127"/>
      <c r="D37" s="2" t="s">
        <v>16</v>
      </c>
      <c r="E37" s="200">
        <f>C37</f>
        <v>0</v>
      </c>
      <c r="F37" s="26"/>
      <c r="G37" s="257">
        <f>E37</f>
        <v>0</v>
      </c>
      <c r="H37" s="257"/>
      <c r="I37" s="26">
        <f t="shared" si="1"/>
        <v>0</v>
      </c>
      <c r="J37" s="195"/>
      <c r="K37" s="257">
        <f t="shared" si="2"/>
        <v>0</v>
      </c>
      <c r="L37" s="257"/>
      <c r="M37" s="26">
        <f t="shared" si="3"/>
        <v>0</v>
      </c>
      <c r="N37" s="195"/>
      <c r="O37" s="257">
        <f t="shared" si="4"/>
        <v>0</v>
      </c>
      <c r="P37" s="257"/>
      <c r="Q37" s="26"/>
      <c r="S37" s="18"/>
      <c r="T37" s="43"/>
      <c r="U37" s="42"/>
      <c r="X37" s="2" t="s">
        <v>205</v>
      </c>
      <c r="Z37" s="2" t="s">
        <v>208</v>
      </c>
      <c r="AB37" s="2" t="s">
        <v>213</v>
      </c>
    </row>
    <row r="38" spans="1:28" ht="12.75" customHeight="1" x14ac:dyDescent="0.3">
      <c r="A38" s="92" t="s">
        <v>137</v>
      </c>
      <c r="B38" s="9"/>
      <c r="C38" s="127"/>
      <c r="D38" s="2" t="s">
        <v>16</v>
      </c>
      <c r="E38" s="200">
        <f>C38</f>
        <v>0</v>
      </c>
      <c r="F38" s="26"/>
      <c r="G38" s="257">
        <f>E38</f>
        <v>0</v>
      </c>
      <c r="H38" s="257"/>
      <c r="I38" s="26">
        <f t="shared" si="1"/>
        <v>0</v>
      </c>
      <c r="J38" s="195"/>
      <c r="K38" s="257">
        <f t="shared" si="2"/>
        <v>0</v>
      </c>
      <c r="L38" s="257"/>
      <c r="M38" s="26">
        <f t="shared" si="3"/>
        <v>0</v>
      </c>
      <c r="N38" s="195"/>
      <c r="O38" s="257">
        <f t="shared" si="4"/>
        <v>0</v>
      </c>
      <c r="P38" s="257"/>
      <c r="Q38" s="26"/>
      <c r="S38" s="18"/>
      <c r="T38" s="43"/>
      <c r="U38" s="42"/>
      <c r="X38" s="2" t="s">
        <v>206</v>
      </c>
      <c r="Z38" s="2" t="s">
        <v>209</v>
      </c>
      <c r="AB38" s="2" t="s">
        <v>210</v>
      </c>
    </row>
    <row r="39" spans="1:28" ht="11.25" customHeight="1" x14ac:dyDescent="0.3">
      <c r="A39" s="92"/>
      <c r="B39" s="9"/>
      <c r="C39" s="147"/>
      <c r="E39" s="200"/>
      <c r="F39" s="26"/>
      <c r="G39" s="200"/>
      <c r="H39" s="200"/>
      <c r="I39" s="26"/>
      <c r="J39" s="195"/>
      <c r="K39" s="200"/>
      <c r="L39" s="200"/>
      <c r="M39" s="26"/>
      <c r="N39" s="195"/>
      <c r="O39" s="200"/>
      <c r="P39" s="200"/>
      <c r="Q39" s="26"/>
      <c r="S39" s="18"/>
      <c r="T39" s="43"/>
      <c r="U39" s="42"/>
      <c r="AB39" s="2" t="s">
        <v>214</v>
      </c>
    </row>
    <row r="40" spans="1:28" ht="12.75" customHeight="1" x14ac:dyDescent="0.3">
      <c r="A40" s="24" t="s">
        <v>10</v>
      </c>
      <c r="B40" s="9"/>
      <c r="C40" s="9"/>
      <c r="D40" s="9"/>
      <c r="E40" s="9"/>
      <c r="F40" s="9"/>
      <c r="G40" s="257">
        <f>G33+G34+G35+G38+G37</f>
        <v>0</v>
      </c>
      <c r="H40" s="257"/>
      <c r="I40" s="200"/>
      <c r="J40" s="195"/>
      <c r="K40" s="257">
        <f>K33+K34+K35+K38+K37</f>
        <v>0</v>
      </c>
      <c r="L40" s="257"/>
      <c r="M40" s="200"/>
      <c r="O40" s="257">
        <f>O33+O34+O35+O38+O37</f>
        <v>0</v>
      </c>
      <c r="P40" s="257"/>
      <c r="Q40" s="200"/>
      <c r="S40" s="17" t="s">
        <v>16</v>
      </c>
      <c r="T40" s="293">
        <f>E33+E34+E35+E38</f>
        <v>0</v>
      </c>
      <c r="U40" s="257"/>
      <c r="AB40" s="2" t="s">
        <v>238</v>
      </c>
    </row>
    <row r="41" spans="1:28" ht="12.75" customHeight="1" x14ac:dyDescent="0.3">
      <c r="A41" s="27" t="s">
        <v>2</v>
      </c>
      <c r="B41" s="28"/>
      <c r="C41" s="28"/>
      <c r="D41" s="9"/>
      <c r="E41" s="9"/>
      <c r="F41" s="9"/>
      <c r="G41" s="256">
        <f>T27-G40+G36</f>
        <v>0</v>
      </c>
      <c r="H41" s="256"/>
      <c r="I41" s="201"/>
      <c r="J41" s="195"/>
      <c r="K41" s="256">
        <f>T28-K40+K36</f>
        <v>0</v>
      </c>
      <c r="L41" s="256"/>
      <c r="M41" s="201"/>
      <c r="O41" s="256">
        <f>T29-O40+O36</f>
        <v>0</v>
      </c>
      <c r="P41" s="256"/>
      <c r="Q41" s="201"/>
      <c r="S41" s="17" t="s">
        <v>16</v>
      </c>
      <c r="T41" s="287">
        <f>T31-T40+E36+E37</f>
        <v>0</v>
      </c>
      <c r="U41" s="288"/>
    </row>
    <row r="42" spans="1:28" ht="12" customHeight="1" x14ac:dyDescent="0.3">
      <c r="A42" s="24" t="s">
        <v>3</v>
      </c>
      <c r="B42" s="9"/>
      <c r="C42" s="9"/>
      <c r="D42" s="89">
        <v>8.1</v>
      </c>
      <c r="E42" s="2" t="s">
        <v>1</v>
      </c>
      <c r="G42" s="257">
        <f>ROUND(G41*D42/100*20,0)/20</f>
        <v>0</v>
      </c>
      <c r="H42" s="257"/>
      <c r="I42" s="200"/>
      <c r="J42" s="195"/>
      <c r="K42" s="257">
        <f>ROUND(K41*D42/100*20,0)/20</f>
        <v>0</v>
      </c>
      <c r="L42" s="257"/>
      <c r="M42" s="200"/>
      <c r="O42" s="257">
        <f>ROUND(O41*D42/100*20,0)/20</f>
        <v>0</v>
      </c>
      <c r="P42" s="257"/>
      <c r="Q42" s="200"/>
      <c r="S42" s="41" t="s">
        <v>16</v>
      </c>
      <c r="T42" s="285">
        <f>ROUND(T41*D42/100*20,0)/20</f>
        <v>0</v>
      </c>
      <c r="U42" s="286"/>
    </row>
    <row r="43" spans="1:28" ht="5.0999999999999996" customHeight="1" x14ac:dyDescent="0.3">
      <c r="A43" s="24"/>
      <c r="B43" s="9"/>
      <c r="C43" s="9"/>
      <c r="D43" s="9"/>
      <c r="E43" s="9"/>
      <c r="F43" s="9"/>
      <c r="G43" s="44"/>
      <c r="H43" s="45"/>
      <c r="I43" s="118"/>
      <c r="J43" s="195"/>
      <c r="K43" s="44"/>
      <c r="L43" s="45"/>
      <c r="M43" s="118"/>
      <c r="N43" s="195"/>
      <c r="O43" s="44"/>
      <c r="P43" s="45"/>
      <c r="Q43" s="118"/>
      <c r="R43" s="195"/>
      <c r="S43" s="195"/>
      <c r="T43" s="44"/>
      <c r="U43" s="45"/>
    </row>
    <row r="44" spans="1:28" ht="12.75" customHeight="1" x14ac:dyDescent="0.3">
      <c r="A44" s="266" t="s">
        <v>4</v>
      </c>
      <c r="B44" s="267"/>
      <c r="C44" s="267"/>
      <c r="D44" s="29"/>
      <c r="E44" s="29"/>
      <c r="F44" s="29"/>
      <c r="G44" s="258">
        <f>G41+G42</f>
        <v>0</v>
      </c>
      <c r="H44" s="259"/>
      <c r="I44" s="119"/>
      <c r="J44" s="195"/>
      <c r="K44" s="258">
        <f>K41+K42</f>
        <v>0</v>
      </c>
      <c r="L44" s="259"/>
      <c r="M44" s="119"/>
      <c r="N44" s="195"/>
      <c r="O44" s="258">
        <f>O41+O42</f>
        <v>0</v>
      </c>
      <c r="P44" s="259"/>
      <c r="Q44" s="119"/>
      <c r="R44" s="195"/>
      <c r="S44" s="30" t="s">
        <v>16</v>
      </c>
      <c r="T44" s="258">
        <f>T41+T42</f>
        <v>0</v>
      </c>
      <c r="U44" s="259"/>
    </row>
    <row r="45" spans="1:28" ht="12.75" customHeight="1" x14ac:dyDescent="0.3">
      <c r="A45" s="31" t="s">
        <v>5</v>
      </c>
      <c r="B45" s="32"/>
      <c r="C45" s="32"/>
      <c r="D45" s="263" t="s">
        <v>6</v>
      </c>
      <c r="E45" s="263"/>
      <c r="F45" s="117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33" t="s">
        <v>16</v>
      </c>
      <c r="T45" s="264">
        <f>T44</f>
        <v>0</v>
      </c>
      <c r="U45" s="265"/>
    </row>
    <row r="46" spans="1:28" ht="8.25" customHeight="1" x14ac:dyDescent="0.3"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</row>
    <row r="47" spans="1:28" ht="12.75" customHeight="1" x14ac:dyDescent="0.3">
      <c r="A47" s="194" t="s">
        <v>170</v>
      </c>
      <c r="B47" s="194"/>
      <c r="C47" s="194"/>
      <c r="D47" s="284" t="s">
        <v>224</v>
      </c>
      <c r="E47" s="284"/>
      <c r="F47" s="284"/>
      <c r="G47" s="284"/>
      <c r="H47" s="10" t="s">
        <v>171</v>
      </c>
      <c r="I47" s="10"/>
      <c r="K47" s="284" t="s">
        <v>224</v>
      </c>
      <c r="L47" s="284"/>
      <c r="M47" s="284"/>
      <c r="N47" s="284"/>
      <c r="P47" s="208" t="s">
        <v>172</v>
      </c>
      <c r="Q47" s="195"/>
      <c r="R47" s="284" t="s">
        <v>224</v>
      </c>
      <c r="S47" s="284"/>
      <c r="T47" s="284"/>
      <c r="U47" s="284"/>
    </row>
    <row r="48" spans="1:28" ht="12.75" customHeight="1" x14ac:dyDescent="0.2">
      <c r="A48" s="2" t="s">
        <v>11</v>
      </c>
    </row>
    <row r="49" spans="1:21" ht="5.25" customHeight="1" x14ac:dyDescent="0.2"/>
    <row r="50" spans="1:21" ht="12.75" customHeight="1" x14ac:dyDescent="0.2">
      <c r="A50" s="240" t="s">
        <v>142</v>
      </c>
      <c r="B50" s="240"/>
      <c r="C50" s="240"/>
      <c r="D50" s="6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</row>
    <row r="51" spans="1:21" ht="6" customHeight="1" x14ac:dyDescent="0.2"/>
    <row r="52" spans="1:21" ht="12.75" customHeight="1" x14ac:dyDescent="0.2">
      <c r="A52" s="261" t="s">
        <v>114</v>
      </c>
      <c r="B52" s="261"/>
      <c r="C52" s="261"/>
      <c r="D52" s="261"/>
      <c r="E52" s="246" t="s">
        <v>155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</row>
    <row r="53" spans="1:21" ht="12.75" customHeight="1" x14ac:dyDescent="0.2">
      <c r="A53" s="6"/>
      <c r="B53" s="6"/>
      <c r="C53" s="6"/>
      <c r="D53" s="6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</row>
    <row r="54" spans="1:21" ht="12.75" customHeight="1" x14ac:dyDescent="0.2">
      <c r="A54" s="6"/>
      <c r="B54" s="6"/>
      <c r="C54" s="6"/>
      <c r="D54" s="6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  <row r="55" spans="1:21" ht="12.75" customHeight="1" x14ac:dyDescent="0.2">
      <c r="A55" s="6"/>
      <c r="B55" s="6"/>
      <c r="C55" s="6"/>
      <c r="D55" s="6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</row>
    <row r="56" spans="1:21" ht="12.75" customHeight="1" x14ac:dyDescent="0.2">
      <c r="A56" s="246" t="s">
        <v>144</v>
      </c>
      <c r="B56" s="246"/>
      <c r="C56" s="246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</row>
    <row r="57" spans="1:21" s="5" customFormat="1" ht="11.25" customHeight="1" x14ac:dyDescent="0.2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</row>
    <row r="58" spans="1:21" ht="12.75" customHeight="1" x14ac:dyDescent="0.2">
      <c r="A58" s="2" t="s">
        <v>163</v>
      </c>
      <c r="L58" s="221"/>
      <c r="M58" s="220"/>
      <c r="N58" s="247"/>
      <c r="O58" s="247"/>
      <c r="P58" s="247"/>
      <c r="Q58" s="247"/>
      <c r="R58" s="247"/>
      <c r="S58" s="2" t="s">
        <v>118</v>
      </c>
      <c r="T58" s="35"/>
      <c r="U58" s="35"/>
    </row>
    <row r="59" spans="1:21" ht="11.25" customHeight="1" x14ac:dyDescent="0.2">
      <c r="L59" s="179"/>
      <c r="M59" s="179"/>
      <c r="N59" s="179"/>
      <c r="O59" s="179"/>
      <c r="P59" s="179"/>
      <c r="Q59" s="179"/>
      <c r="R59" s="179"/>
      <c r="T59" s="35"/>
      <c r="U59" s="35"/>
    </row>
    <row r="60" spans="1:21" ht="12.75" customHeight="1" x14ac:dyDescent="0.2">
      <c r="A60" s="260" t="s">
        <v>156</v>
      </c>
      <c r="B60" s="260"/>
      <c r="C60" s="260"/>
      <c r="D60" s="260"/>
      <c r="F60" s="48"/>
      <c r="G60" s="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</row>
    <row r="61" spans="1:21" ht="12.75" customHeight="1" x14ac:dyDescent="0.2">
      <c r="A61" s="305" t="s">
        <v>325</v>
      </c>
      <c r="B61" s="305"/>
      <c r="C61" s="305"/>
      <c r="D61" s="196" t="s">
        <v>155</v>
      </c>
      <c r="F61" s="48"/>
      <c r="G61" s="48"/>
      <c r="H61" s="148"/>
      <c r="I61" s="148"/>
      <c r="J61" s="148"/>
      <c r="K61" s="148"/>
      <c r="L61" s="148"/>
      <c r="M61" s="148"/>
      <c r="N61" s="148"/>
      <c r="O61" s="306" t="s">
        <v>324</v>
      </c>
      <c r="P61" s="306"/>
      <c r="Q61" s="148"/>
      <c r="R61" s="235" t="s">
        <v>313</v>
      </c>
      <c r="T61" s="148"/>
      <c r="U61" s="148"/>
    </row>
    <row r="62" spans="1:21" ht="12.75" customHeight="1" x14ac:dyDescent="0.2">
      <c r="A62" s="199"/>
      <c r="D62" s="196" t="s">
        <v>326</v>
      </c>
      <c r="F62" s="48"/>
      <c r="G62" s="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235" t="s">
        <v>314</v>
      </c>
      <c r="T62" s="148"/>
      <c r="U62" s="148"/>
    </row>
    <row r="63" spans="1:21" ht="12.75" customHeight="1" x14ac:dyDescent="0.2">
      <c r="A63" s="199"/>
      <c r="D63" s="196" t="s">
        <v>157</v>
      </c>
      <c r="F63" s="48"/>
      <c r="G63" s="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235" t="s">
        <v>157</v>
      </c>
      <c r="T63" s="148"/>
      <c r="U63" s="148"/>
    </row>
    <row r="64" spans="1:21" ht="12.75" customHeight="1" x14ac:dyDescent="0.2">
      <c r="A64" s="233"/>
      <c r="D64" s="235"/>
      <c r="F64" s="48"/>
      <c r="G64" s="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235" t="s">
        <v>158</v>
      </c>
      <c r="T64" s="148"/>
      <c r="U64" s="148"/>
    </row>
    <row r="65" spans="1:21" ht="12.75" customHeight="1" x14ac:dyDescent="0.2">
      <c r="A65" s="199"/>
      <c r="D65" s="196" t="s">
        <v>158</v>
      </c>
      <c r="F65" s="48"/>
      <c r="G65" s="48"/>
      <c r="H65" s="148"/>
      <c r="I65" s="148"/>
      <c r="J65" s="148"/>
      <c r="K65" s="148"/>
      <c r="L65" s="148"/>
      <c r="M65" s="148"/>
      <c r="N65" s="148"/>
      <c r="O65" s="148"/>
      <c r="P65" s="238" t="s">
        <v>327</v>
      </c>
      <c r="Q65" s="148"/>
      <c r="T65" s="148"/>
      <c r="U65" s="148"/>
    </row>
    <row r="66" spans="1:21" ht="12.75" customHeight="1" x14ac:dyDescent="0.2">
      <c r="A66" s="85" t="s">
        <v>20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</row>
    <row r="68" spans="1:21" x14ac:dyDescent="0.2">
      <c r="A68" s="34" t="s">
        <v>160</v>
      </c>
      <c r="C68" s="84" t="s">
        <v>161</v>
      </c>
    </row>
    <row r="69" spans="1:21" x14ac:dyDescent="0.2">
      <c r="C69" s="84"/>
    </row>
    <row r="70" spans="1:21" x14ac:dyDescent="0.2">
      <c r="C70" s="84"/>
    </row>
    <row r="71" spans="1:21" x14ac:dyDescent="0.2">
      <c r="C71" s="84"/>
    </row>
    <row r="72" spans="1:21" x14ac:dyDescent="0.2">
      <c r="C72" s="84"/>
    </row>
    <row r="73" spans="1:21" x14ac:dyDescent="0.2">
      <c r="A73" s="34" t="s">
        <v>125</v>
      </c>
    </row>
    <row r="74" spans="1:21" x14ac:dyDescent="0.2">
      <c r="A74" s="34"/>
    </row>
    <row r="75" spans="1:21" ht="12" customHeight="1" x14ac:dyDescent="0.2">
      <c r="A75" s="250" t="s">
        <v>126</v>
      </c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</row>
    <row r="76" spans="1:21" ht="12" customHeight="1" x14ac:dyDescent="0.2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</row>
    <row r="77" spans="1:21" ht="12" customHeight="1" x14ac:dyDescent="0.2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</row>
    <row r="79" spans="1:21" ht="14.25" customHeight="1" x14ac:dyDescent="0.2">
      <c r="A79" s="149" t="s">
        <v>143</v>
      </c>
      <c r="B79" s="251" t="s">
        <v>127</v>
      </c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</row>
    <row r="80" spans="1:21" ht="14.25" x14ac:dyDescent="0.2">
      <c r="A80" s="150"/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</row>
    <row r="81" spans="1:21" x14ac:dyDescent="0.2">
      <c r="B81" s="198" t="s">
        <v>16</v>
      </c>
      <c r="C81" s="248">
        <f>ROUND(G41*10%,-1)</f>
        <v>0</v>
      </c>
      <c r="D81" s="248"/>
      <c r="E81" s="248"/>
      <c r="F81" s="248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</row>
    <row r="82" spans="1:21" ht="14.25" x14ac:dyDescent="0.2">
      <c r="A82" s="150"/>
    </row>
    <row r="83" spans="1:21" ht="12" customHeight="1" x14ac:dyDescent="0.2">
      <c r="A83" s="250" t="s">
        <v>128</v>
      </c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</row>
    <row r="84" spans="1:21" x14ac:dyDescent="0.2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</row>
    <row r="85" spans="1:21" x14ac:dyDescent="0.2">
      <c r="A85" s="249" t="s">
        <v>129</v>
      </c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</row>
    <row r="87" spans="1:21" ht="12.75" customHeight="1" x14ac:dyDescent="0.2">
      <c r="A87" s="255" t="s">
        <v>64</v>
      </c>
      <c r="B87" s="255"/>
      <c r="C87" s="255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</row>
    <row r="88" spans="1:21" ht="12.75" customHeight="1" x14ac:dyDescent="0.2">
      <c r="A88" s="255"/>
      <c r="B88" s="255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</row>
    <row r="91" spans="1:21" ht="12" customHeight="1" x14ac:dyDescent="0.2">
      <c r="B91" s="245" t="str">
        <f>IF(T29&gt;20000,"Attention, pour un montant total HT &gt; à CHF 20'000.- vous devez éditer un contrat !","")</f>
        <v/>
      </c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  <c r="R91" s="245"/>
      <c r="S91" s="245"/>
      <c r="T91" s="245"/>
      <c r="U91" s="245"/>
    </row>
    <row r="92" spans="1:21" ht="12" customHeight="1" x14ac:dyDescent="0.2"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</row>
    <row r="93" spans="1:21" ht="12" customHeight="1" x14ac:dyDescent="0.2"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</row>
    <row r="97" spans="1:29" x14ac:dyDescent="0.2">
      <c r="D97" s="152" t="e">
        <f>'Combinaisons MndtR'!VD_Signature1</f>
        <v>#N/A</v>
      </c>
      <c r="N97" s="152" t="e">
        <f>'Combinaisons MndtR'!VD_Signature</f>
        <v>#N/A</v>
      </c>
    </row>
    <row r="99" spans="1:29" ht="12" customHeight="1" x14ac:dyDescent="0.3">
      <c r="B99" s="212" t="str">
        <f>IF(T31&gt;20000,"Nom, Prénom","")</f>
        <v/>
      </c>
      <c r="C99" s="212"/>
      <c r="D99" s="212"/>
      <c r="E99" s="212"/>
      <c r="F99" s="212"/>
      <c r="G99" s="212"/>
      <c r="H99" s="212"/>
      <c r="I99" s="218"/>
      <c r="J99" s="218"/>
      <c r="K99" s="218"/>
      <c r="L99" s="218"/>
      <c r="M99" s="218"/>
      <c r="N99" s="212" t="s">
        <v>43</v>
      </c>
      <c r="O99" s="212"/>
      <c r="P99" s="212"/>
      <c r="Q99" s="212"/>
      <c r="R99" s="212"/>
      <c r="S99" s="212"/>
      <c r="T99" s="212"/>
    </row>
    <row r="100" spans="1:29" ht="12.75" customHeight="1" x14ac:dyDescent="0.3">
      <c r="B100" s="212"/>
      <c r="C100" s="212"/>
      <c r="D100" s="212"/>
      <c r="E100" s="212"/>
      <c r="F100" s="212"/>
      <c r="G100" s="212"/>
      <c r="H100" s="212"/>
      <c r="I100" s="218"/>
      <c r="J100" s="218"/>
      <c r="K100" s="218"/>
      <c r="L100" s="218"/>
      <c r="M100" s="218"/>
      <c r="N100" s="212" t="s">
        <v>44</v>
      </c>
      <c r="O100" s="212"/>
      <c r="P100" s="212"/>
      <c r="Q100" s="212"/>
      <c r="R100" s="212"/>
      <c r="S100" s="212"/>
      <c r="T100" s="212"/>
      <c r="U100" s="35"/>
    </row>
    <row r="101" spans="1:29" ht="12" customHeight="1" x14ac:dyDescent="0.3">
      <c r="B101" s="213"/>
      <c r="C101" s="213"/>
      <c r="D101" s="213"/>
      <c r="E101" s="213"/>
      <c r="F101" s="213"/>
      <c r="G101" s="213"/>
      <c r="H101" s="213"/>
      <c r="I101" s="218"/>
      <c r="J101" s="218"/>
      <c r="K101" s="218"/>
      <c r="L101" s="218"/>
      <c r="M101" s="218"/>
      <c r="N101" s="213"/>
      <c r="O101" s="213"/>
      <c r="P101" s="213"/>
      <c r="Q101" s="213"/>
      <c r="R101" s="213"/>
      <c r="S101" s="213"/>
      <c r="T101" s="213"/>
    </row>
    <row r="103" spans="1:29" x14ac:dyDescent="0.2">
      <c r="C103" s="194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x14ac:dyDescent="0.2"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x14ac:dyDescent="0.2">
      <c r="V105" s="5"/>
      <c r="W105" s="5"/>
      <c r="X105" s="5"/>
      <c r="Y105" s="5"/>
      <c r="Z105" s="5"/>
      <c r="AA105" s="5"/>
      <c r="AB105" s="5"/>
      <c r="AC105" s="5"/>
    </row>
    <row r="106" spans="1:29" x14ac:dyDescent="0.2">
      <c r="V106" s="5"/>
      <c r="W106" s="5"/>
      <c r="X106" s="5"/>
      <c r="Y106" s="5"/>
      <c r="Z106" s="5"/>
      <c r="AA106" s="5"/>
      <c r="AB106" s="5"/>
      <c r="AC106" s="5"/>
    </row>
    <row r="107" spans="1:29" ht="12.75" customHeight="1" x14ac:dyDescent="0.2">
      <c r="A107" s="219" t="e">
        <f>IF(INDEX(D107,1,1)="",TRUE,FALSE)</f>
        <v>#N/A</v>
      </c>
      <c r="B107" s="194"/>
      <c r="D107" s="152" t="e">
        <f>'Combinaisons MndtR'!VD_Signature2</f>
        <v>#N/A</v>
      </c>
      <c r="F107" s="84"/>
      <c r="G107" s="84"/>
      <c r="H107" s="152"/>
      <c r="I107" s="152"/>
      <c r="J107" s="84"/>
      <c r="K107" s="152"/>
      <c r="L107" s="84"/>
      <c r="M107" s="84"/>
      <c r="U107" s="5"/>
      <c r="V107" s="214"/>
      <c r="W107" s="214"/>
      <c r="X107" s="5"/>
      <c r="Y107" s="5"/>
      <c r="Z107" s="5"/>
      <c r="AA107" s="5"/>
      <c r="AB107" s="5"/>
      <c r="AC107" s="5"/>
    </row>
    <row r="108" spans="1:29" ht="12" customHeight="1" x14ac:dyDescent="0.2"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2.75" customHeight="1" x14ac:dyDescent="0.2">
      <c r="B109" s="212" t="str">
        <f>IF(T41&gt;20000,"Nom, Prénom","")</f>
        <v/>
      </c>
      <c r="C109" s="212"/>
      <c r="D109" s="212"/>
      <c r="E109" s="212"/>
      <c r="F109" s="212"/>
      <c r="G109" s="212"/>
      <c r="H109" s="212"/>
      <c r="U109" s="214"/>
      <c r="V109" s="5"/>
      <c r="W109" s="5"/>
      <c r="X109" s="5"/>
      <c r="Y109" s="5"/>
      <c r="Z109" s="5"/>
      <c r="AA109" s="5"/>
      <c r="AB109" s="5"/>
      <c r="AC109" s="5"/>
    </row>
    <row r="110" spans="1:29" ht="12.75" customHeight="1" x14ac:dyDescent="0.2">
      <c r="B110" s="212"/>
      <c r="C110" s="212"/>
      <c r="D110" s="212"/>
      <c r="E110" s="212"/>
      <c r="F110" s="212"/>
      <c r="G110" s="212"/>
      <c r="H110" s="212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2.75" customHeight="1" x14ac:dyDescent="0.2">
      <c r="B111" s="213"/>
      <c r="C111" s="213"/>
      <c r="D111" s="213"/>
      <c r="E111" s="213"/>
      <c r="F111" s="213"/>
      <c r="G111" s="213"/>
      <c r="H111" s="213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2.75" customHeight="1" x14ac:dyDescent="0.2">
      <c r="C112" s="48"/>
      <c r="G112" s="48"/>
      <c r="H112" s="48"/>
      <c r="I112" s="48"/>
      <c r="K112" s="48"/>
      <c r="L112" s="48"/>
      <c r="M112" s="48"/>
      <c r="S112" s="48"/>
      <c r="T112" s="35"/>
      <c r="U112" s="35"/>
      <c r="V112" s="5"/>
      <c r="W112" s="5"/>
      <c r="X112" s="5"/>
      <c r="Y112" s="5"/>
      <c r="Z112" s="5"/>
      <c r="AA112" s="5"/>
      <c r="AB112" s="5"/>
      <c r="AC112" s="5"/>
    </row>
    <row r="113" spans="1:21" ht="12.75" customHeight="1" x14ac:dyDescent="0.2">
      <c r="C113" s="48"/>
      <c r="G113" s="48"/>
      <c r="H113" s="48"/>
      <c r="I113" s="48"/>
      <c r="K113" s="48"/>
      <c r="L113" s="48"/>
      <c r="M113" s="48"/>
      <c r="S113" s="48"/>
      <c r="T113" s="35"/>
      <c r="U113" s="35"/>
    </row>
    <row r="114" spans="1:21" ht="12.75" customHeight="1" x14ac:dyDescent="0.2"/>
    <row r="115" spans="1:21" ht="12.75" customHeight="1" x14ac:dyDescent="0.2">
      <c r="B115" s="46" t="s">
        <v>51</v>
      </c>
      <c r="G115" s="48"/>
      <c r="H115" s="48"/>
      <c r="I115" s="48"/>
      <c r="J115" s="48"/>
      <c r="K115" s="35"/>
      <c r="L115" s="48"/>
      <c r="M115" s="48"/>
      <c r="T115" s="35"/>
      <c r="U115" s="35"/>
    </row>
    <row r="116" spans="1:21" ht="12.75" customHeight="1" x14ac:dyDescent="0.2">
      <c r="B116" s="36" t="s">
        <v>12</v>
      </c>
      <c r="C116" s="252" t="s">
        <v>146</v>
      </c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</row>
    <row r="117" spans="1:21" ht="12.75" customHeight="1" x14ac:dyDescent="0.2">
      <c r="B117" s="36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</row>
    <row r="118" spans="1:21" ht="12.75" customHeight="1" x14ac:dyDescent="0.2">
      <c r="B118" s="46" t="s">
        <v>145</v>
      </c>
    </row>
    <row r="119" spans="1:21" ht="12.75" customHeight="1" x14ac:dyDescent="0.2">
      <c r="B119" s="36" t="s">
        <v>12</v>
      </c>
      <c r="C119" s="110" t="s">
        <v>225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</row>
    <row r="120" spans="1:21" ht="12.75" customHeight="1" x14ac:dyDescent="0.2">
      <c r="B120" s="36" t="s">
        <v>12</v>
      </c>
      <c r="C120" s="253"/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</row>
    <row r="121" spans="1:21" ht="12.75" customHeight="1" x14ac:dyDescent="0.2">
      <c r="B121" s="36" t="s">
        <v>12</v>
      </c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</row>
    <row r="122" spans="1:21" ht="12.75" customHeight="1" x14ac:dyDescent="0.2">
      <c r="A122" s="244" t="str">
        <f ca="1">CELL("nomfichier")</f>
        <v>\\file2.intranet.chuv\data2\CIT\__NORMES_ET_INFOS\01_Interne CHUV\__Directives_CIT\DOCUMENTS VDOC DIRECTIVES POUR LES CONSTRUCTIONS - INTERNET\6. Contrats, commandes, régie\Formulaires\[2.Lettre de commande 2025 - Typo3.xlsx]Interne CHUV</v>
      </c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</row>
    <row r="123" spans="1:21" ht="12.75" customHeight="1" x14ac:dyDescent="0.2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</row>
  </sheetData>
  <sheetProtection sheet="1" selectLockedCells="1"/>
  <mergeCells count="96">
    <mergeCell ref="N9:T9"/>
    <mergeCell ref="N14:O14"/>
    <mergeCell ref="P14:U14"/>
    <mergeCell ref="C3:S3"/>
    <mergeCell ref="N6:T6"/>
    <mergeCell ref="N7:T7"/>
    <mergeCell ref="N8:T8"/>
    <mergeCell ref="R24:U24"/>
    <mergeCell ref="A17:D17"/>
    <mergeCell ref="E17:J17"/>
    <mergeCell ref="O17:T17"/>
    <mergeCell ref="A18:D18"/>
    <mergeCell ref="E18:J18"/>
    <mergeCell ref="O18:T18"/>
    <mergeCell ref="A19:D19"/>
    <mergeCell ref="E19:J19"/>
    <mergeCell ref="K19:N19"/>
    <mergeCell ref="A20:D20"/>
    <mergeCell ref="E20:J20"/>
    <mergeCell ref="B25:D25"/>
    <mergeCell ref="B27:C27"/>
    <mergeCell ref="D27:E27"/>
    <mergeCell ref="T27:U27"/>
    <mergeCell ref="B28:C28"/>
    <mergeCell ref="D28:E28"/>
    <mergeCell ref="T28:U28"/>
    <mergeCell ref="B29:C29"/>
    <mergeCell ref="D29:E29"/>
    <mergeCell ref="T29:U29"/>
    <mergeCell ref="G31:H31"/>
    <mergeCell ref="K31:L31"/>
    <mergeCell ref="O31:P31"/>
    <mergeCell ref="T31:U31"/>
    <mergeCell ref="G33:H33"/>
    <mergeCell ref="K33:L33"/>
    <mergeCell ref="O33:P33"/>
    <mergeCell ref="G34:H34"/>
    <mergeCell ref="K34:L34"/>
    <mergeCell ref="O34:P34"/>
    <mergeCell ref="G35:H35"/>
    <mergeCell ref="K35:L35"/>
    <mergeCell ref="O35:P35"/>
    <mergeCell ref="G36:H36"/>
    <mergeCell ref="K36:L36"/>
    <mergeCell ref="O36:P36"/>
    <mergeCell ref="G37:H37"/>
    <mergeCell ref="K37:L37"/>
    <mergeCell ref="O37:P37"/>
    <mergeCell ref="G38:H38"/>
    <mergeCell ref="K38:L38"/>
    <mergeCell ref="O38:P38"/>
    <mergeCell ref="G40:H40"/>
    <mergeCell ref="K40:L40"/>
    <mergeCell ref="O40:P40"/>
    <mergeCell ref="T40:U40"/>
    <mergeCell ref="G41:H41"/>
    <mergeCell ref="K41:L41"/>
    <mergeCell ref="O41:P41"/>
    <mergeCell ref="T41:U41"/>
    <mergeCell ref="G42:H42"/>
    <mergeCell ref="K42:L42"/>
    <mergeCell ref="O42:P42"/>
    <mergeCell ref="T42:U42"/>
    <mergeCell ref="A44:C44"/>
    <mergeCell ref="G44:H44"/>
    <mergeCell ref="K44:L44"/>
    <mergeCell ref="O44:P44"/>
    <mergeCell ref="T44:U44"/>
    <mergeCell ref="N58:R58"/>
    <mergeCell ref="A56:C56"/>
    <mergeCell ref="D56:U56"/>
    <mergeCell ref="D45:E45"/>
    <mergeCell ref="T45:U45"/>
    <mergeCell ref="D47:G47"/>
    <mergeCell ref="K47:N47"/>
    <mergeCell ref="R47:U47"/>
    <mergeCell ref="A50:C50"/>
    <mergeCell ref="E50:U50"/>
    <mergeCell ref="A52:D52"/>
    <mergeCell ref="E52:U52"/>
    <mergeCell ref="E53:U53"/>
    <mergeCell ref="E54:U54"/>
    <mergeCell ref="E55:U55"/>
    <mergeCell ref="A122:U123"/>
    <mergeCell ref="A60:D60"/>
    <mergeCell ref="A75:U77"/>
    <mergeCell ref="B79:U80"/>
    <mergeCell ref="C81:F81"/>
    <mergeCell ref="A83:U84"/>
    <mergeCell ref="A85:P85"/>
    <mergeCell ref="A87:U88"/>
    <mergeCell ref="C116:U116"/>
    <mergeCell ref="C120:U120"/>
    <mergeCell ref="B91:U93"/>
    <mergeCell ref="A61:C61"/>
    <mergeCell ref="O61:P61"/>
  </mergeCells>
  <conditionalFormatting sqref="B109:H110">
    <cfRule type="expression" dxfId="1" priority="2">
      <formula>$A$107</formula>
    </cfRule>
  </conditionalFormatting>
  <conditionalFormatting sqref="B111:J111">
    <cfRule type="expression" dxfId="0" priority="1">
      <formula>$A$107</formula>
    </cfRule>
  </conditionalFormatting>
  <dataValidations disablePrompts="1" count="3">
    <dataValidation type="list" allowBlank="1" showInputMessage="1" showErrorMessage="1" sqref="K47:N47" xr:uid="{00000000-0002-0000-0500-000000000000}">
      <formula1>$Z$34:$Z$38</formula1>
    </dataValidation>
    <dataValidation type="list" allowBlank="1" showInputMessage="1" showErrorMessage="1" sqref="D47:G47" xr:uid="{00000000-0002-0000-0500-000001000000}">
      <formula1>$X$34:$X$38</formula1>
    </dataValidation>
    <dataValidation type="list" allowBlank="1" showInputMessage="1" showErrorMessage="1" sqref="R47:U47" xr:uid="{00000000-0002-0000-0500-000002000000}">
      <formula1>$AB$34:$AB$40</formula1>
    </dataValidation>
  </dataValidations>
  <pageMargins left="0.48958333333333331" right="0.39583333333333331" top="0.89583333333333337" bottom="0.82677165354330717" header="0.27559055118110237" footer="0.11811023622047245"/>
  <pageSetup paperSize="9" orientation="portrait" r:id="rId1"/>
  <headerFooter differentFirst="1">
    <oddHeader>&amp;L&amp;G</oddHeader>
    <oddFooter>&amp;L&amp;8ARC_FORMULAIRE_3940&amp;C&amp;8V 30 - 12.12.2024&amp;R&amp;8&amp;P / &amp;N</oddFooter>
    <firstHeader>&amp;L&amp;G&amp;R&amp;G</firstHeader>
    <firstFooter>&amp;L&amp;G &amp;8ARC_FORMULAIRE_3940&amp;C&amp;8V 31 -  24.07.2025&amp;R&amp;8&amp;P / &amp;N</firstFooter>
  </headerFooter>
  <rowBreaks count="1" manualBreakCount="1">
    <brk id="65" max="16383" man="1"/>
  </rowBreaks>
  <ignoredErrors>
    <ignoredError sqref="D107 D97 N97 B99 B109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5" name="Drop Down 1">
              <controlPr defaultSize="0" print="0" autoLine="0" autoPict="0">
                <anchor moveWithCells="1">
                  <from>
                    <xdr:col>11</xdr:col>
                    <xdr:colOff>133350</xdr:colOff>
                    <xdr:row>47</xdr:row>
                    <xdr:rowOff>19050</xdr:rowOff>
                  </from>
                  <to>
                    <xdr:col>20</xdr:col>
                    <xdr:colOff>885825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6" name="Drop Down 2">
              <controlPr defaultSize="0" print="0" autoLine="0" autoPict="0" macro="[0]!Zonecombinée2_QuandChangement">
                <anchor moveWithCells="1">
                  <from>
                    <xdr:col>1</xdr:col>
                    <xdr:colOff>28575</xdr:colOff>
                    <xdr:row>10</xdr:row>
                    <xdr:rowOff>66675</xdr:rowOff>
                  </from>
                  <to>
                    <xdr:col>10</xdr:col>
                    <xdr:colOff>276225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4"/>
  <dimension ref="A2:O235"/>
  <sheetViews>
    <sheetView zoomScale="110" zoomScaleNormal="110" workbookViewId="0">
      <selection activeCell="F220" sqref="F220"/>
    </sheetView>
  </sheetViews>
  <sheetFormatPr baseColWidth="10" defaultColWidth="11.42578125" defaultRowHeight="12.75" x14ac:dyDescent="0.2"/>
  <cols>
    <col min="1" max="1" width="5.7109375" style="52" customWidth="1"/>
    <col min="2" max="2" width="29.85546875" style="52" customWidth="1"/>
    <col min="3" max="3" width="18.42578125" style="50" customWidth="1"/>
    <col min="4" max="4" width="12" style="51" bestFit="1" customWidth="1"/>
    <col min="5" max="6" width="12" style="51" customWidth="1"/>
    <col min="7" max="7" width="52.28515625" style="52" bestFit="1" customWidth="1"/>
    <col min="8" max="9" width="21.85546875" style="52" bestFit="1" customWidth="1"/>
    <col min="10" max="10" width="29.7109375" style="52" customWidth="1"/>
    <col min="11" max="11" width="21.85546875" style="52" bestFit="1" customWidth="1"/>
    <col min="12" max="12" width="30.140625" style="52" customWidth="1"/>
    <col min="13" max="13" width="19.7109375" style="52" customWidth="1"/>
    <col min="14" max="14" width="21.140625" style="52" customWidth="1"/>
    <col min="15" max="16384" width="11.42578125" style="52"/>
  </cols>
  <sheetData>
    <row r="2" spans="2:7" x14ac:dyDescent="0.2">
      <c r="B2" s="49" t="s">
        <v>29</v>
      </c>
    </row>
    <row r="3" spans="2:7" x14ac:dyDescent="0.2">
      <c r="B3" s="53">
        <v>1</v>
      </c>
      <c r="C3" s="54" t="s">
        <v>32</v>
      </c>
    </row>
    <row r="4" spans="2:7" x14ac:dyDescent="0.2">
      <c r="B4" s="55">
        <f>'Interne CHUV'!T41</f>
        <v>0</v>
      </c>
      <c r="C4" s="210" t="s">
        <v>217</v>
      </c>
    </row>
    <row r="6" spans="2:7" ht="25.5" x14ac:dyDescent="0.35">
      <c r="B6" s="304" t="s">
        <v>33</v>
      </c>
      <c r="C6" s="304"/>
      <c r="G6" s="225" t="s">
        <v>267</v>
      </c>
    </row>
    <row r="7" spans="2:7" s="57" customFormat="1" x14ac:dyDescent="0.2">
      <c r="B7" s="56" t="str">
        <f>G18</f>
        <v>Section</v>
      </c>
      <c r="C7" s="56" t="e">
        <f>VLOOKUP($B$3&amp;"/VRAI",VarComp,2,FALSE)</f>
        <v>#N/A</v>
      </c>
    </row>
    <row r="8" spans="2:7" s="57" customFormat="1" x14ac:dyDescent="0.2">
      <c r="B8" s="56" t="str">
        <f>H18</f>
        <v>Facture</v>
      </c>
      <c r="C8" s="56" t="e">
        <f>VLOOKUP($B$3&amp;"/VRAI",VarComp,3,FALSE)</f>
        <v>#N/A</v>
      </c>
    </row>
    <row r="9" spans="2:7" s="57" customFormat="1" x14ac:dyDescent="0.2">
      <c r="B9" s="56" t="s">
        <v>42</v>
      </c>
      <c r="C9" s="56" t="e">
        <f>IF(VLOOKUP($B$3&amp;"/VRAI",VarComp,4,FALSE)="","",VLOOKUP($B$3&amp;"/VRAI",VarComp,4,FALSE))</f>
        <v>#N/A</v>
      </c>
    </row>
    <row r="10" spans="2:7" s="57" customFormat="1" x14ac:dyDescent="0.2">
      <c r="B10" s="56" t="s">
        <v>41</v>
      </c>
      <c r="C10" s="56" t="e">
        <f>IF(VLOOKUP($B$3&amp;"/VRAI",VarComp,5,FALSE)="","",VLOOKUP($B$3&amp;"/VRAI",VarComp,5,FALSE))</f>
        <v>#N/A</v>
      </c>
    </row>
    <row r="11" spans="2:7" s="57" customFormat="1" x14ac:dyDescent="0.2">
      <c r="B11" s="56" t="str">
        <f>K18</f>
        <v>Signature 1</v>
      </c>
      <c r="C11" s="56" t="e">
        <f>VLOOKUP($B$3&amp;"/VRAI",VarComp,6,FALSE)</f>
        <v>#N/A</v>
      </c>
    </row>
    <row r="12" spans="2:7" s="57" customFormat="1" x14ac:dyDescent="0.2">
      <c r="B12" s="56" t="str">
        <f>L18</f>
        <v>Poste 1</v>
      </c>
      <c r="C12" s="56" t="e">
        <f>VLOOKUP($B$3&amp;"/VRAI",VarComp,7,FALSE)</f>
        <v>#N/A</v>
      </c>
    </row>
    <row r="13" spans="2:7" s="57" customFormat="1" x14ac:dyDescent="0.2">
      <c r="B13" s="56" t="str">
        <f>M18</f>
        <v>Signature 2</v>
      </c>
      <c r="C13" s="56" t="e">
        <f>VLOOKUP($B$3&amp;"/VRAI",VarComp,8,FALSE)</f>
        <v>#N/A</v>
      </c>
    </row>
    <row r="14" spans="2:7" s="57" customFormat="1" x14ac:dyDescent="0.2">
      <c r="B14" s="56" t="str">
        <f>N18</f>
        <v>Poste 2</v>
      </c>
      <c r="C14" s="56" t="e">
        <f>VLOOKUP($B$3&amp;"/VRAI",VarComp,9,FALSE)</f>
        <v>#N/A</v>
      </c>
    </row>
    <row r="16" spans="2:7" x14ac:dyDescent="0.2">
      <c r="E16" s="58" t="s">
        <v>34</v>
      </c>
      <c r="F16" s="58" t="s">
        <v>34</v>
      </c>
    </row>
    <row r="17" spans="2:15" x14ac:dyDescent="0.2">
      <c r="B17" s="59"/>
      <c r="C17" s="59"/>
      <c r="D17" s="59"/>
      <c r="E17" s="60"/>
      <c r="F17" s="60">
        <v>1</v>
      </c>
      <c r="G17" s="61">
        <v>2</v>
      </c>
      <c r="H17" s="61">
        <v>3</v>
      </c>
      <c r="I17" s="61">
        <v>4</v>
      </c>
      <c r="J17" s="61">
        <v>5</v>
      </c>
      <c r="K17" s="61">
        <v>6</v>
      </c>
      <c r="L17" s="61">
        <v>7</v>
      </c>
      <c r="M17" s="61">
        <v>8</v>
      </c>
      <c r="N17" s="61">
        <v>9</v>
      </c>
      <c r="O17" s="59"/>
    </row>
    <row r="18" spans="2:15" s="63" customFormat="1" ht="25.5" x14ac:dyDescent="0.2">
      <c r="B18" s="62" t="s">
        <v>22</v>
      </c>
      <c r="C18" s="62" t="s">
        <v>31</v>
      </c>
      <c r="D18" s="62" t="s">
        <v>21</v>
      </c>
      <c r="E18" s="62" t="s">
        <v>35</v>
      </c>
      <c r="F18" s="62" t="s">
        <v>36</v>
      </c>
      <c r="G18" s="62" t="s">
        <v>25</v>
      </c>
      <c r="H18" s="62" t="s">
        <v>45</v>
      </c>
      <c r="I18" s="62" t="s">
        <v>42</v>
      </c>
      <c r="J18" s="62" t="s">
        <v>41</v>
      </c>
      <c r="K18" s="62" t="s">
        <v>23</v>
      </c>
      <c r="L18" s="62" t="s">
        <v>26</v>
      </c>
      <c r="M18" s="62" t="s">
        <v>24</v>
      </c>
      <c r="N18" s="62" t="s">
        <v>27</v>
      </c>
    </row>
    <row r="19" spans="2:15" s="63" customFormat="1" x14ac:dyDescent="0.2">
      <c r="B19" s="64">
        <v>0</v>
      </c>
      <c r="C19" s="64">
        <v>20000</v>
      </c>
      <c r="D19" s="65">
        <v>2</v>
      </c>
      <c r="E19" s="65" t="b">
        <f t="shared" ref="E19:E20" si="0">AND($B$4&gt;$B19,$B$4&lt;=$C19)</f>
        <v>0</v>
      </c>
      <c r="F19" s="65" t="str">
        <f t="shared" ref="F19:F28" si="1">D19&amp;"/"&amp;E19</f>
        <v>2/FAUX</v>
      </c>
      <c r="G19" s="66" t="s">
        <v>52</v>
      </c>
      <c r="H19" s="67" t="s">
        <v>197</v>
      </c>
      <c r="I19" s="67"/>
      <c r="J19" s="67"/>
      <c r="K19" s="67" t="s">
        <v>299</v>
      </c>
      <c r="L19" s="67" t="s">
        <v>300</v>
      </c>
      <c r="M19" s="67" t="s">
        <v>174</v>
      </c>
      <c r="N19" s="67" t="s">
        <v>72</v>
      </c>
    </row>
    <row r="20" spans="2:15" s="63" customFormat="1" x14ac:dyDescent="0.2">
      <c r="B20" s="64">
        <v>3000</v>
      </c>
      <c r="C20" s="64">
        <v>20000</v>
      </c>
      <c r="D20" s="65">
        <v>2</v>
      </c>
      <c r="E20" s="65" t="b">
        <f t="shared" si="0"/>
        <v>0</v>
      </c>
      <c r="F20" s="65" t="str">
        <f t="shared" ref="F20" si="2">D20&amp;"/"&amp;E20</f>
        <v>2/FAUX</v>
      </c>
      <c r="G20" s="66" t="s">
        <v>52</v>
      </c>
      <c r="H20" s="67" t="s">
        <v>197</v>
      </c>
      <c r="I20" s="67" t="s">
        <v>197</v>
      </c>
      <c r="J20" s="67" t="s">
        <v>300</v>
      </c>
      <c r="K20" s="67" t="s">
        <v>299</v>
      </c>
      <c r="L20" s="67" t="s">
        <v>300</v>
      </c>
      <c r="M20" s="67" t="s">
        <v>174</v>
      </c>
      <c r="N20" s="67" t="s">
        <v>72</v>
      </c>
    </row>
    <row r="21" spans="2:15" x14ac:dyDescent="0.2">
      <c r="B21" s="64"/>
      <c r="C21" s="64"/>
      <c r="D21" s="65"/>
      <c r="E21" s="65"/>
      <c r="F21" s="65"/>
      <c r="G21" s="66"/>
      <c r="H21" s="67"/>
      <c r="I21" s="67"/>
      <c r="J21" s="67"/>
      <c r="K21" s="67"/>
      <c r="L21" s="67"/>
      <c r="M21" s="67"/>
      <c r="N21" s="67"/>
    </row>
    <row r="22" spans="2:15" x14ac:dyDescent="0.2">
      <c r="B22" s="64"/>
      <c r="C22" s="64"/>
      <c r="D22" s="65"/>
      <c r="E22" s="65"/>
      <c r="F22" s="65"/>
      <c r="G22" s="66"/>
      <c r="H22" s="67"/>
      <c r="I22" s="67"/>
      <c r="J22" s="67"/>
      <c r="K22" s="67"/>
      <c r="L22" s="67"/>
      <c r="M22" s="67"/>
      <c r="N22" s="67"/>
    </row>
    <row r="23" spans="2:15" s="63" customFormat="1" x14ac:dyDescent="0.2">
      <c r="B23" s="64">
        <v>0</v>
      </c>
      <c r="C23" s="64">
        <v>3000</v>
      </c>
      <c r="D23" s="65">
        <v>4</v>
      </c>
      <c r="E23" s="65" t="b">
        <f t="shared" ref="E23:E24" si="3">AND($B$4&gt;$B23,$B$4&lt;=$C23)</f>
        <v>0</v>
      </c>
      <c r="F23" s="65" t="str">
        <f t="shared" si="1"/>
        <v>4/FAUX</v>
      </c>
      <c r="G23" s="66" t="s">
        <v>52</v>
      </c>
      <c r="H23" s="67" t="s">
        <v>116</v>
      </c>
      <c r="I23" s="67"/>
      <c r="J23" s="67"/>
      <c r="K23" s="67" t="s">
        <v>116</v>
      </c>
      <c r="L23" s="67" t="s">
        <v>65</v>
      </c>
      <c r="M23" s="67" t="s">
        <v>174</v>
      </c>
      <c r="N23" s="67" t="s">
        <v>72</v>
      </c>
    </row>
    <row r="24" spans="2:15" x14ac:dyDescent="0.2">
      <c r="B24" s="64">
        <v>3000</v>
      </c>
      <c r="C24" s="64">
        <v>20000</v>
      </c>
      <c r="D24" s="65">
        <v>4</v>
      </c>
      <c r="E24" s="65" t="b">
        <f t="shared" si="3"/>
        <v>0</v>
      </c>
      <c r="F24" s="65" t="str">
        <f t="shared" si="1"/>
        <v>4/FAUX</v>
      </c>
      <c r="G24" s="66" t="s">
        <v>52</v>
      </c>
      <c r="H24" s="67" t="s">
        <v>116</v>
      </c>
      <c r="I24" s="67" t="s">
        <v>116</v>
      </c>
      <c r="J24" s="67" t="s">
        <v>65</v>
      </c>
      <c r="K24" s="67" t="s">
        <v>299</v>
      </c>
      <c r="L24" s="67" t="s">
        <v>300</v>
      </c>
      <c r="M24" s="67" t="s">
        <v>174</v>
      </c>
      <c r="N24" s="67" t="s">
        <v>72</v>
      </c>
    </row>
    <row r="25" spans="2:15" x14ac:dyDescent="0.2">
      <c r="B25" s="64">
        <v>0</v>
      </c>
      <c r="C25" s="64">
        <v>3000</v>
      </c>
      <c r="D25" s="65">
        <v>5</v>
      </c>
      <c r="E25" s="65" t="b">
        <f>AND($B$4&gt;$B25,$B$4&lt;=$C25)</f>
        <v>0</v>
      </c>
      <c r="F25" s="65" t="str">
        <f t="shared" si="1"/>
        <v>5/FAUX</v>
      </c>
      <c r="G25" s="66" t="s">
        <v>182</v>
      </c>
      <c r="H25" s="67" t="s">
        <v>226</v>
      </c>
      <c r="I25" s="67"/>
      <c r="J25" s="67"/>
      <c r="K25" s="67" t="s">
        <v>226</v>
      </c>
      <c r="L25" s="67" t="s">
        <v>231</v>
      </c>
      <c r="M25" s="67" t="s">
        <v>174</v>
      </c>
      <c r="N25" s="67" t="s">
        <v>72</v>
      </c>
    </row>
    <row r="26" spans="2:15" x14ac:dyDescent="0.2">
      <c r="B26" s="64">
        <v>3000</v>
      </c>
      <c r="C26" s="64">
        <v>20000</v>
      </c>
      <c r="D26" s="65">
        <v>5</v>
      </c>
      <c r="E26" s="65" t="b">
        <f>AND($B$4&gt;$B26,$B$4&lt;=$C26)</f>
        <v>0</v>
      </c>
      <c r="F26" s="65" t="str">
        <f t="shared" si="1"/>
        <v>5/FAUX</v>
      </c>
      <c r="G26" s="66" t="s">
        <v>182</v>
      </c>
      <c r="H26" s="67" t="s">
        <v>226</v>
      </c>
      <c r="I26" s="67" t="s">
        <v>226</v>
      </c>
      <c r="J26" s="67" t="s">
        <v>231</v>
      </c>
      <c r="K26" s="67" t="s">
        <v>299</v>
      </c>
      <c r="L26" s="67" t="s">
        <v>300</v>
      </c>
      <c r="M26" s="67" t="s">
        <v>174</v>
      </c>
      <c r="N26" s="67" t="s">
        <v>72</v>
      </c>
    </row>
    <row r="27" spans="2:15" x14ac:dyDescent="0.2">
      <c r="B27" s="64">
        <v>0</v>
      </c>
      <c r="C27" s="64">
        <v>3000</v>
      </c>
      <c r="D27" s="65">
        <v>6</v>
      </c>
      <c r="E27" s="65" t="b">
        <f t="shared" ref="E27:E28" si="4">AND($B$4&gt;$B27,$B$4&lt;=$C27)</f>
        <v>0</v>
      </c>
      <c r="F27" s="65" t="str">
        <f t="shared" si="1"/>
        <v>6/FAUX</v>
      </c>
      <c r="G27" s="66" t="s">
        <v>69</v>
      </c>
      <c r="M27" s="67" t="s">
        <v>174</v>
      </c>
      <c r="N27" s="67" t="s">
        <v>72</v>
      </c>
    </row>
    <row r="28" spans="2:15" x14ac:dyDescent="0.2">
      <c r="B28" s="64">
        <v>3000</v>
      </c>
      <c r="C28" s="64">
        <v>20000</v>
      </c>
      <c r="D28" s="65">
        <v>6</v>
      </c>
      <c r="E28" s="65" t="b">
        <f t="shared" si="4"/>
        <v>0</v>
      </c>
      <c r="F28" s="65" t="str">
        <f t="shared" si="1"/>
        <v>6/FAUX</v>
      </c>
      <c r="G28" s="66" t="s">
        <v>69</v>
      </c>
      <c r="M28" s="67" t="s">
        <v>174</v>
      </c>
      <c r="N28" s="67" t="s">
        <v>72</v>
      </c>
    </row>
    <row r="29" spans="2:15" x14ac:dyDescent="0.2">
      <c r="B29" s="64">
        <v>0</v>
      </c>
      <c r="C29" s="64">
        <v>3000</v>
      </c>
      <c r="D29" s="65">
        <v>7</v>
      </c>
      <c r="E29" s="65" t="b">
        <f t="shared" ref="E29:E60" si="5">AND($B$4&gt;$B27,$B$4&lt;=$C27)</f>
        <v>0</v>
      </c>
      <c r="F29" s="65" t="str">
        <f>D29&amp;"/"&amp;E29</f>
        <v>7/FAUX</v>
      </c>
      <c r="G29" s="66" t="s">
        <v>69</v>
      </c>
      <c r="H29" s="67" t="s">
        <v>239</v>
      </c>
      <c r="I29" s="67"/>
      <c r="J29" s="67"/>
      <c r="K29" s="67" t="s">
        <v>239</v>
      </c>
      <c r="L29" s="67" t="s">
        <v>18</v>
      </c>
      <c r="M29" s="67" t="s">
        <v>174</v>
      </c>
      <c r="N29" s="67" t="s">
        <v>72</v>
      </c>
    </row>
    <row r="30" spans="2:15" x14ac:dyDescent="0.2">
      <c r="B30" s="64">
        <v>3000</v>
      </c>
      <c r="C30" s="64">
        <v>20000</v>
      </c>
      <c r="D30" s="65">
        <v>7</v>
      </c>
      <c r="E30" s="65" t="b">
        <f t="shared" si="5"/>
        <v>0</v>
      </c>
      <c r="F30" s="65" t="str">
        <f t="shared" ref="F30:F93" si="6">D30&amp;"/"&amp;E30</f>
        <v>7/FAUX</v>
      </c>
      <c r="G30" s="66" t="s">
        <v>69</v>
      </c>
      <c r="H30" s="67" t="s">
        <v>239</v>
      </c>
      <c r="I30" s="67" t="s">
        <v>239</v>
      </c>
      <c r="J30" s="67" t="s">
        <v>18</v>
      </c>
      <c r="K30" s="67" t="s">
        <v>116</v>
      </c>
      <c r="L30" s="67" t="s">
        <v>65</v>
      </c>
      <c r="M30" s="67" t="s">
        <v>174</v>
      </c>
      <c r="N30" s="67" t="s">
        <v>72</v>
      </c>
    </row>
    <row r="31" spans="2:15" x14ac:dyDescent="0.2">
      <c r="B31" s="64">
        <v>0</v>
      </c>
      <c r="C31" s="64">
        <v>3000</v>
      </c>
      <c r="D31" s="65">
        <v>8</v>
      </c>
      <c r="E31" s="65" t="b">
        <f t="shared" si="5"/>
        <v>0</v>
      </c>
      <c r="F31" s="65" t="str">
        <f t="shared" si="6"/>
        <v>8/FAUX</v>
      </c>
      <c r="G31" s="66" t="s">
        <v>69</v>
      </c>
      <c r="H31" s="67" t="s">
        <v>67</v>
      </c>
      <c r="I31" s="67"/>
      <c r="J31" s="67"/>
      <c r="K31" s="67" t="s">
        <v>67</v>
      </c>
      <c r="L31" s="67" t="s">
        <v>18</v>
      </c>
      <c r="M31" s="67" t="s">
        <v>174</v>
      </c>
      <c r="N31" s="67" t="s">
        <v>72</v>
      </c>
    </row>
    <row r="32" spans="2:15" x14ac:dyDescent="0.2">
      <c r="B32" s="64">
        <v>3000</v>
      </c>
      <c r="C32" s="64">
        <v>20000</v>
      </c>
      <c r="D32" s="65">
        <v>8</v>
      </c>
      <c r="E32" s="65" t="b">
        <f t="shared" si="5"/>
        <v>0</v>
      </c>
      <c r="F32" s="65" t="str">
        <f t="shared" si="6"/>
        <v>8/FAUX</v>
      </c>
      <c r="G32" s="66" t="s">
        <v>69</v>
      </c>
      <c r="H32" s="67" t="s">
        <v>67</v>
      </c>
      <c r="I32" s="67" t="s">
        <v>67</v>
      </c>
      <c r="J32" s="67" t="s">
        <v>18</v>
      </c>
      <c r="K32" s="67" t="s">
        <v>116</v>
      </c>
      <c r="L32" s="67" t="s">
        <v>65</v>
      </c>
      <c r="M32" s="67" t="s">
        <v>174</v>
      </c>
      <c r="N32" s="67" t="s">
        <v>72</v>
      </c>
    </row>
    <row r="33" spans="2:14" x14ac:dyDescent="0.2">
      <c r="B33" s="64">
        <v>0</v>
      </c>
      <c r="C33" s="64">
        <v>3000</v>
      </c>
      <c r="D33" s="65">
        <v>9</v>
      </c>
      <c r="E33" s="65" t="b">
        <f t="shared" si="5"/>
        <v>0</v>
      </c>
      <c r="F33" s="65" t="str">
        <f t="shared" si="6"/>
        <v>9/FAUX</v>
      </c>
      <c r="G33" s="66" t="s">
        <v>69</v>
      </c>
      <c r="H33" s="67" t="s">
        <v>273</v>
      </c>
      <c r="I33" s="67"/>
      <c r="J33" s="67"/>
      <c r="K33" s="67" t="s">
        <v>273</v>
      </c>
      <c r="L33" s="67" t="s">
        <v>18</v>
      </c>
      <c r="M33" s="67" t="s">
        <v>174</v>
      </c>
      <c r="N33" s="67" t="s">
        <v>72</v>
      </c>
    </row>
    <row r="34" spans="2:14" x14ac:dyDescent="0.2">
      <c r="B34" s="64">
        <v>3000</v>
      </c>
      <c r="C34" s="64">
        <v>20000</v>
      </c>
      <c r="D34" s="65">
        <v>9</v>
      </c>
      <c r="E34" s="65" t="b">
        <f t="shared" si="5"/>
        <v>0</v>
      </c>
      <c r="F34" s="65" t="str">
        <f t="shared" si="6"/>
        <v>9/FAUX</v>
      </c>
      <c r="G34" s="66" t="s">
        <v>69</v>
      </c>
      <c r="H34" s="67" t="s">
        <v>273</v>
      </c>
      <c r="I34" s="67" t="s">
        <v>273</v>
      </c>
      <c r="J34" s="67" t="s">
        <v>18</v>
      </c>
      <c r="K34" s="67" t="s">
        <v>116</v>
      </c>
      <c r="L34" s="67" t="s">
        <v>65</v>
      </c>
      <c r="M34" s="67" t="s">
        <v>174</v>
      </c>
      <c r="N34" s="67" t="s">
        <v>72</v>
      </c>
    </row>
    <row r="35" spans="2:14" x14ac:dyDescent="0.2">
      <c r="B35" s="64">
        <v>0</v>
      </c>
      <c r="C35" s="64">
        <v>3000</v>
      </c>
      <c r="D35" s="65">
        <v>10</v>
      </c>
      <c r="E35" s="65" t="b">
        <f t="shared" si="5"/>
        <v>0</v>
      </c>
      <c r="F35" s="65" t="str">
        <f t="shared" si="6"/>
        <v>10/FAUX</v>
      </c>
      <c r="G35" s="66" t="s">
        <v>69</v>
      </c>
      <c r="H35" s="67"/>
      <c r="I35" s="67"/>
      <c r="J35" s="67"/>
      <c r="K35" s="67"/>
      <c r="L35" s="67" t="s">
        <v>17</v>
      </c>
      <c r="M35" s="67" t="s">
        <v>174</v>
      </c>
      <c r="N35" s="67" t="s">
        <v>72</v>
      </c>
    </row>
    <row r="36" spans="2:14" x14ac:dyDescent="0.2">
      <c r="B36" s="64">
        <v>3000</v>
      </c>
      <c r="C36" s="64">
        <v>20000</v>
      </c>
      <c r="D36" s="65">
        <v>10</v>
      </c>
      <c r="E36" s="65" t="b">
        <f t="shared" si="5"/>
        <v>0</v>
      </c>
      <c r="F36" s="65" t="str">
        <f t="shared" si="6"/>
        <v>10/FAUX</v>
      </c>
      <c r="G36" s="66" t="s">
        <v>69</v>
      </c>
      <c r="H36" s="67"/>
      <c r="I36" s="67"/>
      <c r="J36" s="67" t="s">
        <v>17</v>
      </c>
      <c r="K36" s="67"/>
      <c r="L36" s="67"/>
      <c r="M36" s="67" t="s">
        <v>174</v>
      </c>
      <c r="N36" s="67" t="s">
        <v>72</v>
      </c>
    </row>
    <row r="37" spans="2:14" x14ac:dyDescent="0.2">
      <c r="B37" s="64">
        <v>0</v>
      </c>
      <c r="C37" s="64">
        <v>3000</v>
      </c>
      <c r="D37" s="65">
        <v>11</v>
      </c>
      <c r="E37" s="65" t="b">
        <f t="shared" si="5"/>
        <v>0</v>
      </c>
      <c r="F37" s="65" t="str">
        <f t="shared" si="6"/>
        <v>11/FAUX</v>
      </c>
      <c r="G37" s="66" t="s">
        <v>69</v>
      </c>
      <c r="H37" s="67" t="s">
        <v>227</v>
      </c>
      <c r="I37" s="67"/>
      <c r="J37" s="67"/>
      <c r="K37" s="67" t="s">
        <v>227</v>
      </c>
      <c r="L37" s="67" t="s">
        <v>17</v>
      </c>
      <c r="M37" s="67" t="s">
        <v>174</v>
      </c>
      <c r="N37" s="67" t="s">
        <v>72</v>
      </c>
    </row>
    <row r="38" spans="2:14" x14ac:dyDescent="0.2">
      <c r="B38" s="64">
        <v>3000</v>
      </c>
      <c r="C38" s="64">
        <v>20000</v>
      </c>
      <c r="D38" s="65">
        <v>11</v>
      </c>
      <c r="E38" s="65" t="b">
        <f t="shared" si="5"/>
        <v>0</v>
      </c>
      <c r="F38" s="65" t="str">
        <f t="shared" si="6"/>
        <v>11/FAUX</v>
      </c>
      <c r="G38" s="66" t="s">
        <v>69</v>
      </c>
      <c r="H38" s="67" t="s">
        <v>227</v>
      </c>
      <c r="I38" s="67" t="s">
        <v>227</v>
      </c>
      <c r="J38" s="67" t="s">
        <v>17</v>
      </c>
      <c r="K38" s="67" t="s">
        <v>116</v>
      </c>
      <c r="L38" s="67" t="s">
        <v>65</v>
      </c>
      <c r="M38" s="67" t="s">
        <v>174</v>
      </c>
      <c r="N38" s="67" t="s">
        <v>72</v>
      </c>
    </row>
    <row r="39" spans="2:14" x14ac:dyDescent="0.2">
      <c r="B39" s="64">
        <v>0</v>
      </c>
      <c r="C39" s="64">
        <v>3000</v>
      </c>
      <c r="D39" s="65">
        <v>12</v>
      </c>
      <c r="E39" s="65" t="b">
        <f t="shared" si="5"/>
        <v>0</v>
      </c>
      <c r="F39" s="65" t="str">
        <f t="shared" si="6"/>
        <v>12/FAUX</v>
      </c>
      <c r="G39" s="66" t="s">
        <v>69</v>
      </c>
      <c r="H39" s="67" t="s">
        <v>71</v>
      </c>
      <c r="I39" s="67"/>
      <c r="J39" s="67"/>
      <c r="K39" s="67" t="s">
        <v>71</v>
      </c>
      <c r="L39" s="67" t="s">
        <v>18</v>
      </c>
      <c r="M39" s="67" t="s">
        <v>174</v>
      </c>
      <c r="N39" s="67" t="s">
        <v>72</v>
      </c>
    </row>
    <row r="40" spans="2:14" x14ac:dyDescent="0.2">
      <c r="B40" s="64">
        <v>3000</v>
      </c>
      <c r="C40" s="64">
        <v>20000</v>
      </c>
      <c r="D40" s="65">
        <v>12</v>
      </c>
      <c r="E40" s="65" t="b">
        <f t="shared" si="5"/>
        <v>0</v>
      </c>
      <c r="F40" s="65" t="str">
        <f t="shared" si="6"/>
        <v>12/FAUX</v>
      </c>
      <c r="G40" s="66" t="s">
        <v>69</v>
      </c>
      <c r="H40" s="67" t="s">
        <v>71</v>
      </c>
      <c r="I40" s="67" t="s">
        <v>71</v>
      </c>
      <c r="J40" s="67" t="s">
        <v>18</v>
      </c>
      <c r="K40" s="67" t="s">
        <v>116</v>
      </c>
      <c r="L40" s="67" t="s">
        <v>65</v>
      </c>
      <c r="M40" s="67" t="s">
        <v>174</v>
      </c>
      <c r="N40" s="67" t="s">
        <v>72</v>
      </c>
    </row>
    <row r="41" spans="2:14" s="63" customFormat="1" x14ac:dyDescent="0.2">
      <c r="B41" s="64">
        <v>0</v>
      </c>
      <c r="C41" s="64">
        <v>3000</v>
      </c>
      <c r="D41" s="65">
        <v>13</v>
      </c>
      <c r="E41" s="65" t="b">
        <f t="shared" si="5"/>
        <v>0</v>
      </c>
      <c r="F41" s="65" t="str">
        <f t="shared" si="6"/>
        <v>13/FAUX</v>
      </c>
      <c r="G41" s="66" t="s">
        <v>69</v>
      </c>
      <c r="H41" s="67" t="s">
        <v>258</v>
      </c>
      <c r="I41" s="67"/>
      <c r="J41" s="67"/>
      <c r="K41" s="67" t="s">
        <v>258</v>
      </c>
      <c r="L41" s="67" t="s">
        <v>17</v>
      </c>
      <c r="M41" s="67" t="s">
        <v>174</v>
      </c>
      <c r="N41" s="67" t="s">
        <v>72</v>
      </c>
    </row>
    <row r="42" spans="2:14" x14ac:dyDescent="0.2">
      <c r="B42" s="64">
        <v>3000</v>
      </c>
      <c r="C42" s="64">
        <v>20000</v>
      </c>
      <c r="D42" s="65">
        <v>13</v>
      </c>
      <c r="E42" s="65" t="b">
        <f t="shared" si="5"/>
        <v>0</v>
      </c>
      <c r="F42" s="65" t="str">
        <f t="shared" si="6"/>
        <v>13/FAUX</v>
      </c>
      <c r="G42" s="66" t="s">
        <v>69</v>
      </c>
      <c r="H42" s="67" t="s">
        <v>258</v>
      </c>
      <c r="I42" s="67" t="s">
        <v>258</v>
      </c>
      <c r="J42" s="67" t="s">
        <v>17</v>
      </c>
      <c r="K42" s="67" t="s">
        <v>116</v>
      </c>
      <c r="L42" s="67" t="s">
        <v>65</v>
      </c>
      <c r="M42" s="67" t="s">
        <v>174</v>
      </c>
      <c r="N42" s="67" t="s">
        <v>72</v>
      </c>
    </row>
    <row r="43" spans="2:14" x14ac:dyDescent="0.2">
      <c r="B43" s="64">
        <v>0</v>
      </c>
      <c r="C43" s="64">
        <v>3000</v>
      </c>
      <c r="D43" s="65">
        <v>14</v>
      </c>
      <c r="E43" s="65" t="b">
        <f t="shared" si="5"/>
        <v>0</v>
      </c>
      <c r="F43" s="65" t="str">
        <f t="shared" si="6"/>
        <v>14/FAUX</v>
      </c>
      <c r="G43" s="66" t="s">
        <v>69</v>
      </c>
      <c r="H43" s="67" t="s">
        <v>201</v>
      </c>
      <c r="I43" s="67"/>
      <c r="J43" s="67"/>
      <c r="K43" s="67" t="s">
        <v>201</v>
      </c>
      <c r="L43" s="67" t="s">
        <v>17</v>
      </c>
      <c r="M43" s="67" t="s">
        <v>174</v>
      </c>
      <c r="N43" s="67" t="s">
        <v>72</v>
      </c>
    </row>
    <row r="44" spans="2:14" x14ac:dyDescent="0.2">
      <c r="B44" s="64">
        <v>3000</v>
      </c>
      <c r="C44" s="64">
        <v>20000</v>
      </c>
      <c r="D44" s="65">
        <v>14</v>
      </c>
      <c r="E44" s="65" t="b">
        <f t="shared" si="5"/>
        <v>0</v>
      </c>
      <c r="F44" s="65" t="str">
        <f t="shared" si="6"/>
        <v>14/FAUX</v>
      </c>
      <c r="G44" s="66" t="s">
        <v>69</v>
      </c>
      <c r="H44" s="67" t="s">
        <v>201</v>
      </c>
      <c r="I44" s="67" t="s">
        <v>201</v>
      </c>
      <c r="J44" s="67" t="s">
        <v>17</v>
      </c>
      <c r="K44" s="67" t="s">
        <v>116</v>
      </c>
      <c r="L44" s="67" t="s">
        <v>65</v>
      </c>
      <c r="M44" s="67" t="s">
        <v>174</v>
      </c>
      <c r="N44" s="67" t="s">
        <v>72</v>
      </c>
    </row>
    <row r="45" spans="2:14" x14ac:dyDescent="0.2">
      <c r="B45" s="64">
        <v>0</v>
      </c>
      <c r="C45" s="64">
        <v>3000</v>
      </c>
      <c r="D45" s="65">
        <v>15</v>
      </c>
      <c r="E45" s="65" t="b">
        <f t="shared" si="5"/>
        <v>0</v>
      </c>
      <c r="F45" s="65" t="str">
        <f t="shared" si="6"/>
        <v>15/FAUX</v>
      </c>
      <c r="G45" s="66"/>
      <c r="H45" s="67"/>
      <c r="I45" s="67"/>
      <c r="J45" s="67"/>
      <c r="K45" s="67"/>
      <c r="L45" s="67"/>
      <c r="M45" s="67" t="s">
        <v>174</v>
      </c>
      <c r="N45" s="67" t="s">
        <v>72</v>
      </c>
    </row>
    <row r="46" spans="2:14" x14ac:dyDescent="0.2">
      <c r="B46" s="64">
        <v>3000</v>
      </c>
      <c r="C46" s="64">
        <v>20000</v>
      </c>
      <c r="D46" s="65">
        <v>15</v>
      </c>
      <c r="E46" s="65" t="b">
        <f t="shared" si="5"/>
        <v>0</v>
      </c>
      <c r="F46" s="65" t="str">
        <f t="shared" si="6"/>
        <v>15/FAUX</v>
      </c>
      <c r="G46" s="66"/>
      <c r="H46" s="67"/>
      <c r="I46" s="67"/>
      <c r="J46" s="67"/>
      <c r="K46" s="67"/>
      <c r="L46" s="67"/>
      <c r="M46" s="67" t="s">
        <v>174</v>
      </c>
      <c r="N46" s="67" t="s">
        <v>72</v>
      </c>
    </row>
    <row r="47" spans="2:14" x14ac:dyDescent="0.2">
      <c r="B47" s="64">
        <v>0</v>
      </c>
      <c r="C47" s="64">
        <v>3000</v>
      </c>
      <c r="D47" s="65">
        <v>16</v>
      </c>
      <c r="E47" s="65" t="b">
        <f t="shared" si="5"/>
        <v>0</v>
      </c>
      <c r="F47" s="65" t="str">
        <f t="shared" si="6"/>
        <v>16/FAUX</v>
      </c>
      <c r="G47" s="66"/>
      <c r="H47" s="67"/>
      <c r="I47" s="67"/>
      <c r="J47" s="67"/>
      <c r="K47" s="67"/>
      <c r="L47" s="67"/>
      <c r="M47" s="67"/>
      <c r="N47" s="67"/>
    </row>
    <row r="48" spans="2:14" x14ac:dyDescent="0.2">
      <c r="B48" s="64">
        <v>3000</v>
      </c>
      <c r="C48" s="64">
        <v>20000</v>
      </c>
      <c r="D48" s="65">
        <v>16</v>
      </c>
      <c r="E48" s="65" t="b">
        <f t="shared" si="5"/>
        <v>0</v>
      </c>
      <c r="F48" s="65" t="str">
        <f t="shared" si="6"/>
        <v>16/FAUX</v>
      </c>
      <c r="G48" s="66"/>
      <c r="H48" s="67"/>
      <c r="I48" s="67"/>
      <c r="J48" s="67"/>
      <c r="K48" s="67"/>
      <c r="L48" s="67"/>
      <c r="M48" s="67"/>
      <c r="N48" s="67"/>
    </row>
    <row r="49" spans="2:14" x14ac:dyDescent="0.2">
      <c r="B49" s="64">
        <v>0</v>
      </c>
      <c r="C49" s="64">
        <v>3000</v>
      </c>
      <c r="D49" s="65">
        <v>17</v>
      </c>
      <c r="E49" s="65" t="b">
        <f t="shared" si="5"/>
        <v>0</v>
      </c>
      <c r="F49" s="65" t="str">
        <f t="shared" si="6"/>
        <v>17/FAUX</v>
      </c>
      <c r="G49" s="66" t="s">
        <v>70</v>
      </c>
      <c r="H49" s="67" t="s">
        <v>68</v>
      </c>
      <c r="I49" s="67"/>
      <c r="J49" s="67"/>
      <c r="K49" s="67" t="s">
        <v>68</v>
      </c>
      <c r="L49" s="67" t="s">
        <v>277</v>
      </c>
      <c r="M49" s="67" t="s">
        <v>174</v>
      </c>
      <c r="N49" s="67" t="s">
        <v>72</v>
      </c>
    </row>
    <row r="50" spans="2:14" x14ac:dyDescent="0.2">
      <c r="B50" s="64">
        <v>3000</v>
      </c>
      <c r="C50" s="64">
        <v>20000</v>
      </c>
      <c r="D50" s="65">
        <v>17</v>
      </c>
      <c r="E50" s="65" t="b">
        <f t="shared" si="5"/>
        <v>0</v>
      </c>
      <c r="F50" s="65" t="str">
        <f t="shared" si="6"/>
        <v>17/FAUX</v>
      </c>
      <c r="G50" s="66" t="s">
        <v>70</v>
      </c>
      <c r="H50" s="67" t="s">
        <v>68</v>
      </c>
      <c r="I50" s="67" t="s">
        <v>68</v>
      </c>
      <c r="J50" s="67" t="s">
        <v>18</v>
      </c>
      <c r="K50" s="67" t="s">
        <v>226</v>
      </c>
      <c r="L50" s="67" t="s">
        <v>231</v>
      </c>
      <c r="M50" s="67" t="s">
        <v>174</v>
      </c>
      <c r="N50" s="67" t="s">
        <v>72</v>
      </c>
    </row>
    <row r="51" spans="2:14" x14ac:dyDescent="0.2">
      <c r="B51" s="64">
        <v>0</v>
      </c>
      <c r="C51" s="64">
        <v>3000</v>
      </c>
      <c r="D51" s="65">
        <v>18</v>
      </c>
      <c r="E51" s="65" t="b">
        <f t="shared" si="5"/>
        <v>0</v>
      </c>
      <c r="F51" s="65" t="str">
        <f t="shared" si="6"/>
        <v>18/FAUX</v>
      </c>
      <c r="G51" s="66" t="s">
        <v>70</v>
      </c>
      <c r="H51" s="67"/>
      <c r="I51" s="67"/>
      <c r="J51" s="67"/>
      <c r="K51" s="67"/>
      <c r="L51" s="67" t="s">
        <v>17</v>
      </c>
      <c r="M51" s="67" t="s">
        <v>174</v>
      </c>
      <c r="N51" s="67" t="s">
        <v>72</v>
      </c>
    </row>
    <row r="52" spans="2:14" x14ac:dyDescent="0.2">
      <c r="B52" s="64">
        <v>3000</v>
      </c>
      <c r="C52" s="64">
        <v>20000</v>
      </c>
      <c r="D52" s="65">
        <v>18</v>
      </c>
      <c r="E52" s="65" t="b">
        <f t="shared" si="5"/>
        <v>0</v>
      </c>
      <c r="F52" s="65" t="str">
        <f t="shared" si="6"/>
        <v>18/FAUX</v>
      </c>
      <c r="G52" s="66" t="s">
        <v>70</v>
      </c>
      <c r="H52" s="67"/>
      <c r="I52" s="67"/>
      <c r="J52" s="67" t="s">
        <v>18</v>
      </c>
      <c r="K52" s="67" t="s">
        <v>226</v>
      </c>
      <c r="L52" s="67" t="s">
        <v>231</v>
      </c>
      <c r="M52" s="67" t="s">
        <v>174</v>
      </c>
      <c r="N52" s="67" t="s">
        <v>72</v>
      </c>
    </row>
    <row r="53" spans="2:14" x14ac:dyDescent="0.2">
      <c r="B53" s="64">
        <v>0</v>
      </c>
      <c r="C53" s="64">
        <v>3000</v>
      </c>
      <c r="D53" s="65">
        <v>19</v>
      </c>
      <c r="E53" s="65" t="b">
        <f t="shared" si="5"/>
        <v>0</v>
      </c>
      <c r="F53" s="65" t="str">
        <f t="shared" si="6"/>
        <v>19/FAUX</v>
      </c>
      <c r="G53" s="66" t="s">
        <v>70</v>
      </c>
      <c r="H53" s="67" t="s">
        <v>275</v>
      </c>
      <c r="I53" s="67"/>
      <c r="J53" s="67"/>
      <c r="K53" s="67" t="s">
        <v>275</v>
      </c>
      <c r="L53" s="67" t="s">
        <v>17</v>
      </c>
      <c r="M53" s="67" t="s">
        <v>174</v>
      </c>
      <c r="N53" s="67" t="s">
        <v>72</v>
      </c>
    </row>
    <row r="54" spans="2:14" x14ac:dyDescent="0.2">
      <c r="B54" s="64">
        <v>3000</v>
      </c>
      <c r="C54" s="64">
        <v>20000</v>
      </c>
      <c r="D54" s="65">
        <v>19</v>
      </c>
      <c r="E54" s="65" t="b">
        <f t="shared" si="5"/>
        <v>0</v>
      </c>
      <c r="F54" s="65" t="str">
        <f t="shared" si="6"/>
        <v>19/FAUX</v>
      </c>
      <c r="G54" s="66" t="s">
        <v>70</v>
      </c>
      <c r="H54" s="67" t="s">
        <v>275</v>
      </c>
      <c r="I54" s="67" t="s">
        <v>275</v>
      </c>
      <c r="J54" s="67" t="s">
        <v>17</v>
      </c>
      <c r="K54" s="67" t="s">
        <v>226</v>
      </c>
      <c r="L54" s="67" t="s">
        <v>231</v>
      </c>
      <c r="M54" s="67" t="s">
        <v>174</v>
      </c>
      <c r="N54" s="67" t="s">
        <v>72</v>
      </c>
    </row>
    <row r="55" spans="2:14" x14ac:dyDescent="0.2">
      <c r="B55" s="64">
        <v>0</v>
      </c>
      <c r="C55" s="64">
        <v>3000</v>
      </c>
      <c r="D55" s="65">
        <v>20</v>
      </c>
      <c r="E55" s="65" t="b">
        <f t="shared" si="5"/>
        <v>0</v>
      </c>
      <c r="F55" s="65" t="str">
        <f t="shared" si="6"/>
        <v>20/FAUX</v>
      </c>
      <c r="G55" s="66"/>
      <c r="H55" s="67"/>
      <c r="I55" s="67"/>
      <c r="J55" s="67"/>
      <c r="K55" s="67"/>
      <c r="L55" s="67"/>
      <c r="M55" s="67"/>
      <c r="N55" s="67"/>
    </row>
    <row r="56" spans="2:14" x14ac:dyDescent="0.2">
      <c r="B56" s="64">
        <v>3000</v>
      </c>
      <c r="C56" s="64">
        <v>20000</v>
      </c>
      <c r="D56" s="65">
        <v>20</v>
      </c>
      <c r="E56" s="65" t="b">
        <f t="shared" si="5"/>
        <v>0</v>
      </c>
      <c r="F56" s="65" t="str">
        <f t="shared" si="6"/>
        <v>20/FAUX</v>
      </c>
      <c r="G56" s="66"/>
      <c r="H56" s="67"/>
      <c r="I56" s="67"/>
      <c r="J56" s="67"/>
      <c r="K56" s="67"/>
      <c r="L56" s="67"/>
      <c r="M56" s="67"/>
      <c r="N56" s="67"/>
    </row>
    <row r="57" spans="2:14" x14ac:dyDescent="0.2">
      <c r="B57" s="64">
        <v>0</v>
      </c>
      <c r="C57" s="64">
        <v>3000</v>
      </c>
      <c r="D57" s="65">
        <v>21</v>
      </c>
      <c r="E57" s="65" t="b">
        <f t="shared" si="5"/>
        <v>0</v>
      </c>
      <c r="F57" s="65" t="str">
        <f t="shared" si="6"/>
        <v>21/FAUX</v>
      </c>
      <c r="G57" s="66" t="s">
        <v>70</v>
      </c>
      <c r="H57" s="67" t="s">
        <v>255</v>
      </c>
      <c r="I57" s="67"/>
      <c r="J57" s="67"/>
      <c r="K57" s="67" t="s">
        <v>255</v>
      </c>
      <c r="L57" s="67" t="s">
        <v>276</v>
      </c>
      <c r="M57" s="67" t="s">
        <v>174</v>
      </c>
      <c r="N57" s="67" t="s">
        <v>72</v>
      </c>
    </row>
    <row r="58" spans="2:14" x14ac:dyDescent="0.2">
      <c r="B58" s="64">
        <v>3000</v>
      </c>
      <c r="C58" s="64">
        <v>20000</v>
      </c>
      <c r="D58" s="65">
        <v>21</v>
      </c>
      <c r="E58" s="65" t="b">
        <f t="shared" si="5"/>
        <v>0</v>
      </c>
      <c r="F58" s="65" t="str">
        <f t="shared" si="6"/>
        <v>21/FAUX</v>
      </c>
      <c r="G58" s="66" t="s">
        <v>70</v>
      </c>
      <c r="H58" s="67" t="s">
        <v>255</v>
      </c>
      <c r="I58" s="67" t="s">
        <v>255</v>
      </c>
      <c r="J58" s="67" t="s">
        <v>276</v>
      </c>
      <c r="K58" s="67" t="s">
        <v>226</v>
      </c>
      <c r="L58" s="67" t="s">
        <v>231</v>
      </c>
      <c r="M58" s="67" t="s">
        <v>174</v>
      </c>
      <c r="N58" s="67" t="s">
        <v>72</v>
      </c>
    </row>
    <row r="59" spans="2:14" x14ac:dyDescent="0.2">
      <c r="B59" s="64">
        <v>0</v>
      </c>
      <c r="C59" s="64">
        <v>3000</v>
      </c>
      <c r="D59" s="65">
        <v>22</v>
      </c>
      <c r="E59" s="65" t="b">
        <f t="shared" si="5"/>
        <v>0</v>
      </c>
      <c r="F59" s="65" t="str">
        <f t="shared" si="6"/>
        <v>22/FAUX</v>
      </c>
      <c r="G59" s="66" t="s">
        <v>70</v>
      </c>
      <c r="H59" s="67" t="s">
        <v>254</v>
      </c>
      <c r="I59" s="67"/>
      <c r="J59" s="67"/>
      <c r="K59" s="67" t="s">
        <v>254</v>
      </c>
      <c r="L59" s="67" t="s">
        <v>147</v>
      </c>
      <c r="M59" s="67" t="s">
        <v>174</v>
      </c>
      <c r="N59" s="67" t="s">
        <v>72</v>
      </c>
    </row>
    <row r="60" spans="2:14" x14ac:dyDescent="0.2">
      <c r="B60" s="64">
        <v>3000</v>
      </c>
      <c r="C60" s="64">
        <v>20000</v>
      </c>
      <c r="D60" s="65">
        <v>22</v>
      </c>
      <c r="E60" s="65" t="b">
        <f t="shared" si="5"/>
        <v>0</v>
      </c>
      <c r="F60" s="65" t="str">
        <f t="shared" si="6"/>
        <v>22/FAUX</v>
      </c>
      <c r="G60" s="66" t="s">
        <v>70</v>
      </c>
      <c r="H60" s="67" t="s">
        <v>254</v>
      </c>
      <c r="I60" s="67" t="s">
        <v>254</v>
      </c>
      <c r="J60" s="67" t="s">
        <v>147</v>
      </c>
      <c r="K60" s="67" t="s">
        <v>226</v>
      </c>
      <c r="L60" s="67" t="s">
        <v>231</v>
      </c>
      <c r="M60" s="67" t="s">
        <v>174</v>
      </c>
      <c r="N60" s="67" t="s">
        <v>72</v>
      </c>
    </row>
    <row r="61" spans="2:14" x14ac:dyDescent="0.2">
      <c r="B61" s="64">
        <v>0</v>
      </c>
      <c r="C61" s="64">
        <v>3000</v>
      </c>
      <c r="D61" s="65">
        <v>23</v>
      </c>
      <c r="E61" s="65" t="b">
        <f t="shared" ref="E61:E92" si="7">AND($B$4&gt;$B59,$B$4&lt;=$C59)</f>
        <v>0</v>
      </c>
      <c r="F61" s="65" t="str">
        <f t="shared" si="6"/>
        <v>23/FAUX</v>
      </c>
      <c r="G61" s="66" t="s">
        <v>70</v>
      </c>
      <c r="H61" s="67" t="s">
        <v>235</v>
      </c>
      <c r="I61" s="67"/>
      <c r="J61" s="67"/>
      <c r="K61" s="67" t="s">
        <v>235</v>
      </c>
      <c r="L61" s="67" t="s">
        <v>147</v>
      </c>
      <c r="M61" s="67" t="s">
        <v>174</v>
      </c>
      <c r="N61" s="67" t="s">
        <v>72</v>
      </c>
    </row>
    <row r="62" spans="2:14" x14ac:dyDescent="0.2">
      <c r="B62" s="64">
        <v>3000</v>
      </c>
      <c r="C62" s="64">
        <v>20000</v>
      </c>
      <c r="D62" s="65">
        <v>23</v>
      </c>
      <c r="E62" s="65" t="b">
        <f t="shared" si="7"/>
        <v>0</v>
      </c>
      <c r="F62" s="65" t="str">
        <f t="shared" si="6"/>
        <v>23/FAUX</v>
      </c>
      <c r="G62" s="66" t="s">
        <v>70</v>
      </c>
      <c r="H62" s="67" t="s">
        <v>235</v>
      </c>
      <c r="I62" s="67" t="s">
        <v>235</v>
      </c>
      <c r="J62" s="67" t="s">
        <v>147</v>
      </c>
      <c r="K62" s="67" t="s">
        <v>226</v>
      </c>
      <c r="L62" s="67" t="s">
        <v>231</v>
      </c>
      <c r="M62" s="67" t="s">
        <v>174</v>
      </c>
      <c r="N62" s="67" t="s">
        <v>72</v>
      </c>
    </row>
    <row r="63" spans="2:14" x14ac:dyDescent="0.2">
      <c r="B63" s="64">
        <v>0</v>
      </c>
      <c r="C63" s="64">
        <v>3000</v>
      </c>
      <c r="D63" s="65">
        <v>24</v>
      </c>
      <c r="E63" s="65" t="b">
        <f t="shared" si="7"/>
        <v>0</v>
      </c>
      <c r="F63" s="65" t="str">
        <f t="shared" si="6"/>
        <v>24/FAUX</v>
      </c>
      <c r="G63" s="66" t="s">
        <v>70</v>
      </c>
      <c r="H63" s="67" t="s">
        <v>291</v>
      </c>
      <c r="I63" s="67"/>
      <c r="J63" s="67"/>
      <c r="K63" s="67" t="s">
        <v>291</v>
      </c>
      <c r="L63" s="67" t="s">
        <v>147</v>
      </c>
      <c r="M63" s="67" t="s">
        <v>174</v>
      </c>
      <c r="N63" s="67" t="s">
        <v>72</v>
      </c>
    </row>
    <row r="64" spans="2:14" x14ac:dyDescent="0.2">
      <c r="B64" s="64">
        <v>3000</v>
      </c>
      <c r="C64" s="64">
        <v>20000</v>
      </c>
      <c r="D64" s="65">
        <v>24</v>
      </c>
      <c r="E64" s="65" t="b">
        <f t="shared" si="7"/>
        <v>0</v>
      </c>
      <c r="F64" s="65" t="str">
        <f t="shared" si="6"/>
        <v>24/FAUX</v>
      </c>
      <c r="G64" s="66" t="s">
        <v>70</v>
      </c>
      <c r="H64" s="67" t="s">
        <v>291</v>
      </c>
      <c r="I64" s="67" t="s">
        <v>291</v>
      </c>
      <c r="J64" s="67" t="s">
        <v>147</v>
      </c>
      <c r="K64" s="67" t="s">
        <v>226</v>
      </c>
      <c r="L64" s="67" t="s">
        <v>231</v>
      </c>
      <c r="M64" s="67" t="s">
        <v>174</v>
      </c>
      <c r="N64" s="67" t="s">
        <v>72</v>
      </c>
    </row>
    <row r="65" spans="2:14" x14ac:dyDescent="0.2">
      <c r="B65" s="64">
        <v>0</v>
      </c>
      <c r="C65" s="64">
        <v>3000</v>
      </c>
      <c r="D65" s="65">
        <v>25</v>
      </c>
      <c r="E65" s="65" t="b">
        <f t="shared" si="7"/>
        <v>0</v>
      </c>
      <c r="F65" s="65" t="str">
        <f t="shared" si="6"/>
        <v>25/FAUX</v>
      </c>
      <c r="G65" s="66" t="s">
        <v>70</v>
      </c>
      <c r="H65" s="67" t="s">
        <v>317</v>
      </c>
      <c r="I65" s="67"/>
      <c r="J65" s="67"/>
      <c r="K65" s="67" t="s">
        <v>317</v>
      </c>
      <c r="L65" s="67"/>
      <c r="M65" s="67" t="s">
        <v>174</v>
      </c>
      <c r="N65" s="67" t="s">
        <v>72</v>
      </c>
    </row>
    <row r="66" spans="2:14" x14ac:dyDescent="0.2">
      <c r="B66" s="64">
        <v>3000</v>
      </c>
      <c r="C66" s="64">
        <v>20000</v>
      </c>
      <c r="D66" s="65">
        <v>25</v>
      </c>
      <c r="E66" s="65" t="b">
        <f t="shared" si="7"/>
        <v>0</v>
      </c>
      <c r="F66" s="65" t="str">
        <f t="shared" si="6"/>
        <v>25/FAUX</v>
      </c>
      <c r="G66" s="66" t="s">
        <v>70</v>
      </c>
      <c r="H66" s="67" t="s">
        <v>317</v>
      </c>
      <c r="I66" s="67" t="s">
        <v>317</v>
      </c>
      <c r="J66" s="67" t="s">
        <v>147</v>
      </c>
      <c r="K66" s="67" t="s">
        <v>226</v>
      </c>
      <c r="L66" s="67" t="s">
        <v>231</v>
      </c>
      <c r="M66" s="67" t="s">
        <v>174</v>
      </c>
      <c r="N66" s="67" t="s">
        <v>72</v>
      </c>
    </row>
    <row r="67" spans="2:14" x14ac:dyDescent="0.2">
      <c r="B67" s="64">
        <v>0</v>
      </c>
      <c r="C67" s="64">
        <v>3000</v>
      </c>
      <c r="D67" s="65">
        <v>26</v>
      </c>
      <c r="E67" s="65" t="b">
        <f t="shared" si="7"/>
        <v>0</v>
      </c>
      <c r="F67" s="65" t="str">
        <f t="shared" si="6"/>
        <v>26/FAUX</v>
      </c>
      <c r="G67" s="66" t="s">
        <v>70</v>
      </c>
      <c r="H67" s="67" t="s">
        <v>320</v>
      </c>
      <c r="I67" s="67"/>
      <c r="J67" s="67"/>
      <c r="K67" s="67" t="s">
        <v>320</v>
      </c>
      <c r="L67" s="67"/>
      <c r="M67" s="67" t="s">
        <v>174</v>
      </c>
      <c r="N67" s="67" t="s">
        <v>72</v>
      </c>
    </row>
    <row r="68" spans="2:14" x14ac:dyDescent="0.2">
      <c r="B68" s="64">
        <v>3000</v>
      </c>
      <c r="C68" s="64">
        <v>20000</v>
      </c>
      <c r="D68" s="65">
        <v>26</v>
      </c>
      <c r="E68" s="65" t="b">
        <f t="shared" si="7"/>
        <v>0</v>
      </c>
      <c r="F68" s="65" t="str">
        <f t="shared" si="6"/>
        <v>26/FAUX</v>
      </c>
      <c r="G68" s="66" t="s">
        <v>70</v>
      </c>
      <c r="H68" s="67" t="s">
        <v>320</v>
      </c>
      <c r="I68" s="67" t="s">
        <v>320</v>
      </c>
      <c r="J68" s="67" t="s">
        <v>147</v>
      </c>
      <c r="K68" s="67" t="s">
        <v>226</v>
      </c>
      <c r="L68" s="67" t="s">
        <v>231</v>
      </c>
      <c r="M68" s="67" t="s">
        <v>174</v>
      </c>
      <c r="N68" s="67" t="s">
        <v>72</v>
      </c>
    </row>
    <row r="69" spans="2:14" x14ac:dyDescent="0.2">
      <c r="B69" s="64">
        <v>0</v>
      </c>
      <c r="C69" s="64">
        <v>3000</v>
      </c>
      <c r="D69" s="65">
        <v>27</v>
      </c>
      <c r="E69" s="65" t="b">
        <f t="shared" si="7"/>
        <v>0</v>
      </c>
      <c r="F69" s="65" t="str">
        <f t="shared" si="6"/>
        <v>27/FAUX</v>
      </c>
      <c r="G69" s="66" t="s">
        <v>70</v>
      </c>
      <c r="H69" s="67"/>
      <c r="I69" s="67"/>
      <c r="J69" s="67"/>
      <c r="K69" s="67"/>
      <c r="L69" s="67" t="s">
        <v>147</v>
      </c>
      <c r="M69" s="67" t="s">
        <v>174</v>
      </c>
      <c r="N69" s="67" t="s">
        <v>72</v>
      </c>
    </row>
    <row r="70" spans="2:14" x14ac:dyDescent="0.2">
      <c r="B70" s="64">
        <v>3000</v>
      </c>
      <c r="C70" s="64">
        <v>20000</v>
      </c>
      <c r="D70" s="65">
        <v>27</v>
      </c>
      <c r="E70" s="65" t="b">
        <f t="shared" si="7"/>
        <v>0</v>
      </c>
      <c r="F70" s="65" t="str">
        <f t="shared" si="6"/>
        <v>27/FAUX</v>
      </c>
      <c r="G70" s="66" t="s">
        <v>70</v>
      </c>
      <c r="H70" s="67"/>
      <c r="I70" s="67"/>
      <c r="J70" s="67" t="s">
        <v>147</v>
      </c>
      <c r="K70" s="67" t="s">
        <v>226</v>
      </c>
      <c r="L70" s="67" t="s">
        <v>231</v>
      </c>
      <c r="M70" s="67" t="s">
        <v>174</v>
      </c>
      <c r="N70" s="67" t="s">
        <v>72</v>
      </c>
    </row>
    <row r="71" spans="2:14" x14ac:dyDescent="0.2">
      <c r="B71" s="64">
        <v>0</v>
      </c>
      <c r="C71" s="64">
        <v>3000</v>
      </c>
      <c r="D71" s="65">
        <v>28</v>
      </c>
      <c r="E71" s="65" t="b">
        <f t="shared" si="7"/>
        <v>0</v>
      </c>
      <c r="F71" s="65" t="str">
        <f t="shared" si="6"/>
        <v>28/FAUX</v>
      </c>
      <c r="G71" s="66" t="s">
        <v>70</v>
      </c>
      <c r="H71" s="67" t="s">
        <v>103</v>
      </c>
      <c r="I71" s="67"/>
      <c r="J71" s="67"/>
      <c r="K71" s="67" t="s">
        <v>103</v>
      </c>
      <c r="L71" s="67" t="s">
        <v>148</v>
      </c>
      <c r="M71" s="67" t="s">
        <v>174</v>
      </c>
      <c r="N71" s="67" t="s">
        <v>72</v>
      </c>
    </row>
    <row r="72" spans="2:14" x14ac:dyDescent="0.2">
      <c r="B72" s="64">
        <v>3000</v>
      </c>
      <c r="C72" s="64">
        <v>20000</v>
      </c>
      <c r="D72" s="65">
        <v>28</v>
      </c>
      <c r="E72" s="65" t="b">
        <f t="shared" si="7"/>
        <v>0</v>
      </c>
      <c r="F72" s="65" t="str">
        <f t="shared" si="6"/>
        <v>28/FAUX</v>
      </c>
      <c r="G72" s="66" t="s">
        <v>70</v>
      </c>
      <c r="H72" s="67" t="s">
        <v>103</v>
      </c>
      <c r="I72" s="67" t="s">
        <v>103</v>
      </c>
      <c r="J72" s="67" t="s">
        <v>148</v>
      </c>
      <c r="K72" s="67" t="s">
        <v>226</v>
      </c>
      <c r="L72" s="67" t="s">
        <v>231</v>
      </c>
      <c r="M72" s="67" t="s">
        <v>174</v>
      </c>
      <c r="N72" s="67" t="s">
        <v>72</v>
      </c>
    </row>
    <row r="73" spans="2:14" x14ac:dyDescent="0.2">
      <c r="B73" s="64">
        <v>0</v>
      </c>
      <c r="C73" s="64">
        <v>3000</v>
      </c>
      <c r="D73" s="65">
        <v>29</v>
      </c>
      <c r="E73" s="65" t="b">
        <f t="shared" si="7"/>
        <v>0</v>
      </c>
      <c r="F73" s="65" t="str">
        <f t="shared" si="6"/>
        <v>29/FAUX</v>
      </c>
      <c r="G73" s="66" t="s">
        <v>70</v>
      </c>
      <c r="H73" s="67" t="s">
        <v>73</v>
      </c>
      <c r="I73" s="67"/>
      <c r="J73" s="67"/>
      <c r="K73" s="67" t="s">
        <v>73</v>
      </c>
      <c r="L73" s="67" t="s">
        <v>147</v>
      </c>
      <c r="M73" s="67" t="s">
        <v>174</v>
      </c>
      <c r="N73" s="67" t="s">
        <v>72</v>
      </c>
    </row>
    <row r="74" spans="2:14" x14ac:dyDescent="0.2">
      <c r="B74" s="64">
        <v>3000</v>
      </c>
      <c r="C74" s="64">
        <v>20000</v>
      </c>
      <c r="D74" s="65">
        <v>29</v>
      </c>
      <c r="E74" s="65" t="b">
        <f t="shared" si="7"/>
        <v>0</v>
      </c>
      <c r="F74" s="65" t="str">
        <f t="shared" si="6"/>
        <v>29/FAUX</v>
      </c>
      <c r="G74" s="66" t="s">
        <v>70</v>
      </c>
      <c r="H74" s="67" t="s">
        <v>73</v>
      </c>
      <c r="I74" s="67" t="s">
        <v>73</v>
      </c>
      <c r="J74" s="67" t="s">
        <v>147</v>
      </c>
      <c r="K74" s="67" t="s">
        <v>226</v>
      </c>
      <c r="L74" s="67" t="s">
        <v>231</v>
      </c>
      <c r="M74" s="67" t="s">
        <v>174</v>
      </c>
      <c r="N74" s="67" t="s">
        <v>72</v>
      </c>
    </row>
    <row r="75" spans="2:14" x14ac:dyDescent="0.2">
      <c r="B75" s="64">
        <v>0</v>
      </c>
      <c r="C75" s="64">
        <v>3000</v>
      </c>
      <c r="D75" s="65">
        <v>30</v>
      </c>
      <c r="E75" s="65" t="b">
        <f t="shared" si="7"/>
        <v>0</v>
      </c>
      <c r="F75" s="65" t="str">
        <f t="shared" si="6"/>
        <v>30/FAUX</v>
      </c>
      <c r="G75" s="66" t="s">
        <v>70</v>
      </c>
      <c r="H75" s="67" t="s">
        <v>303</v>
      </c>
      <c r="I75" s="67"/>
      <c r="J75" s="67"/>
      <c r="K75" s="67" t="s">
        <v>303</v>
      </c>
      <c r="L75" s="67" t="s">
        <v>147</v>
      </c>
      <c r="M75" s="67" t="s">
        <v>174</v>
      </c>
      <c r="N75" s="67" t="s">
        <v>72</v>
      </c>
    </row>
    <row r="76" spans="2:14" x14ac:dyDescent="0.2">
      <c r="B76" s="64">
        <v>3000</v>
      </c>
      <c r="C76" s="64">
        <v>20000</v>
      </c>
      <c r="D76" s="65">
        <v>30</v>
      </c>
      <c r="E76" s="65" t="b">
        <f t="shared" si="7"/>
        <v>0</v>
      </c>
      <c r="F76" s="65" t="str">
        <f t="shared" si="6"/>
        <v>30/FAUX</v>
      </c>
      <c r="G76" s="66" t="s">
        <v>70</v>
      </c>
      <c r="H76" s="67" t="s">
        <v>303</v>
      </c>
      <c r="I76" s="67" t="s">
        <v>303</v>
      </c>
      <c r="J76" s="67" t="s">
        <v>147</v>
      </c>
      <c r="K76" s="67" t="s">
        <v>226</v>
      </c>
      <c r="L76" s="67" t="s">
        <v>231</v>
      </c>
      <c r="M76" s="67" t="s">
        <v>174</v>
      </c>
      <c r="N76" s="67" t="s">
        <v>72</v>
      </c>
    </row>
    <row r="77" spans="2:14" x14ac:dyDescent="0.2">
      <c r="B77" s="64">
        <v>0</v>
      </c>
      <c r="C77" s="64">
        <v>3000</v>
      </c>
      <c r="D77" s="65">
        <v>31</v>
      </c>
      <c r="E77" s="65" t="b">
        <f t="shared" si="7"/>
        <v>0</v>
      </c>
      <c r="F77" s="65" t="str">
        <f t="shared" si="6"/>
        <v>31/FAUX</v>
      </c>
      <c r="G77" s="66" t="s">
        <v>70</v>
      </c>
      <c r="H77" s="67" t="s">
        <v>102</v>
      </c>
      <c r="I77" s="67"/>
      <c r="J77" s="67"/>
      <c r="K77" s="67" t="s">
        <v>102</v>
      </c>
      <c r="L77" s="67" t="s">
        <v>104</v>
      </c>
      <c r="M77" s="67" t="s">
        <v>174</v>
      </c>
      <c r="N77" s="67" t="s">
        <v>72</v>
      </c>
    </row>
    <row r="78" spans="2:14" x14ac:dyDescent="0.2">
      <c r="B78" s="64">
        <v>3000</v>
      </c>
      <c r="C78" s="64">
        <v>20000</v>
      </c>
      <c r="D78" s="65">
        <v>31</v>
      </c>
      <c r="E78" s="65" t="b">
        <f t="shared" si="7"/>
        <v>0</v>
      </c>
      <c r="F78" s="65" t="str">
        <f t="shared" si="6"/>
        <v>31/FAUX</v>
      </c>
      <c r="G78" s="66" t="s">
        <v>70</v>
      </c>
      <c r="H78" s="67" t="s">
        <v>102</v>
      </c>
      <c r="I78" s="67" t="s">
        <v>102</v>
      </c>
      <c r="J78" s="67" t="s">
        <v>104</v>
      </c>
      <c r="K78" s="67" t="s">
        <v>228</v>
      </c>
      <c r="L78" s="67" t="s">
        <v>229</v>
      </c>
      <c r="M78" s="67" t="s">
        <v>174</v>
      </c>
      <c r="N78" s="67" t="s">
        <v>72</v>
      </c>
    </row>
    <row r="79" spans="2:14" x14ac:dyDescent="0.2">
      <c r="B79" s="64">
        <v>0</v>
      </c>
      <c r="C79" s="64">
        <v>3000</v>
      </c>
      <c r="D79" s="65">
        <v>32</v>
      </c>
      <c r="E79" s="65" t="b">
        <f t="shared" si="7"/>
        <v>0</v>
      </c>
      <c r="F79" s="65" t="str">
        <f t="shared" si="6"/>
        <v>32/FAUX</v>
      </c>
      <c r="G79" s="66" t="s">
        <v>70</v>
      </c>
      <c r="H79" s="67" t="s">
        <v>122</v>
      </c>
      <c r="I79" s="67"/>
      <c r="J79" s="67"/>
      <c r="K79" s="67" t="s">
        <v>122</v>
      </c>
      <c r="L79" s="67" t="s">
        <v>104</v>
      </c>
      <c r="M79" s="67" t="s">
        <v>174</v>
      </c>
      <c r="N79" s="67" t="s">
        <v>72</v>
      </c>
    </row>
    <row r="80" spans="2:14" x14ac:dyDescent="0.2">
      <c r="B80" s="64">
        <v>3000</v>
      </c>
      <c r="C80" s="64">
        <v>20000</v>
      </c>
      <c r="D80" s="65">
        <v>32</v>
      </c>
      <c r="E80" s="65" t="b">
        <f t="shared" si="7"/>
        <v>0</v>
      </c>
      <c r="F80" s="65" t="str">
        <f t="shared" si="6"/>
        <v>32/FAUX</v>
      </c>
      <c r="G80" s="66" t="s">
        <v>70</v>
      </c>
      <c r="H80" s="67" t="s">
        <v>122</v>
      </c>
      <c r="I80" s="67" t="s">
        <v>122</v>
      </c>
      <c r="J80" s="67" t="s">
        <v>104</v>
      </c>
      <c r="K80" s="67" t="s">
        <v>228</v>
      </c>
      <c r="L80" s="67" t="s">
        <v>229</v>
      </c>
      <c r="M80" s="67" t="s">
        <v>174</v>
      </c>
      <c r="N80" s="67" t="s">
        <v>72</v>
      </c>
    </row>
    <row r="81" spans="2:14" x14ac:dyDescent="0.2">
      <c r="B81" s="64">
        <v>0</v>
      </c>
      <c r="C81" s="64">
        <v>3000</v>
      </c>
      <c r="D81" s="65">
        <v>33</v>
      </c>
      <c r="E81" s="65" t="b">
        <f t="shared" si="7"/>
        <v>0</v>
      </c>
      <c r="F81" s="65" t="str">
        <f t="shared" si="6"/>
        <v>33/FAUX</v>
      </c>
      <c r="G81" s="66"/>
      <c r="H81" s="67"/>
      <c r="I81" s="67"/>
      <c r="J81" s="67"/>
      <c r="K81" s="67"/>
      <c r="L81" s="67"/>
      <c r="M81" s="67"/>
      <c r="N81" s="67"/>
    </row>
    <row r="82" spans="2:14" x14ac:dyDescent="0.2">
      <c r="B82" s="64">
        <v>3000</v>
      </c>
      <c r="C82" s="64">
        <v>20000</v>
      </c>
      <c r="D82" s="65">
        <v>33</v>
      </c>
      <c r="E82" s="65" t="b">
        <f t="shared" si="7"/>
        <v>0</v>
      </c>
      <c r="F82" s="65" t="str">
        <f t="shared" si="6"/>
        <v>33/FAUX</v>
      </c>
      <c r="G82" s="66"/>
      <c r="H82" s="67"/>
      <c r="I82" s="67"/>
      <c r="J82" s="67"/>
      <c r="K82" s="67"/>
      <c r="L82" s="67"/>
      <c r="M82" s="67"/>
      <c r="N82" s="67"/>
    </row>
    <row r="83" spans="2:14" x14ac:dyDescent="0.2">
      <c r="B83" s="64">
        <v>0</v>
      </c>
      <c r="C83" s="64">
        <v>3000</v>
      </c>
      <c r="D83" s="65">
        <v>34</v>
      </c>
      <c r="E83" s="65" t="b">
        <f t="shared" si="7"/>
        <v>0</v>
      </c>
      <c r="F83" s="65" t="str">
        <f t="shared" si="6"/>
        <v>34/FAUX</v>
      </c>
      <c r="G83" s="66" t="s">
        <v>182</v>
      </c>
      <c r="H83" s="67" t="s">
        <v>256</v>
      </c>
      <c r="I83" s="67"/>
      <c r="J83" s="67"/>
      <c r="K83" s="67" t="s">
        <v>256</v>
      </c>
      <c r="L83" s="67" t="s">
        <v>236</v>
      </c>
      <c r="M83" s="67" t="s">
        <v>174</v>
      </c>
      <c r="N83" s="67" t="s">
        <v>72</v>
      </c>
    </row>
    <row r="84" spans="2:14" x14ac:dyDescent="0.2">
      <c r="B84" s="64">
        <v>3000</v>
      </c>
      <c r="C84" s="64">
        <v>20000</v>
      </c>
      <c r="D84" s="65">
        <v>34</v>
      </c>
      <c r="E84" s="65" t="b">
        <f t="shared" si="7"/>
        <v>0</v>
      </c>
      <c r="F84" s="65" t="str">
        <f t="shared" si="6"/>
        <v>34/FAUX</v>
      </c>
      <c r="G84" s="66" t="s">
        <v>182</v>
      </c>
      <c r="H84" s="67" t="s">
        <v>256</v>
      </c>
      <c r="I84" s="67" t="s">
        <v>256</v>
      </c>
      <c r="J84" s="67" t="s">
        <v>236</v>
      </c>
      <c r="K84" s="67" t="s">
        <v>226</v>
      </c>
      <c r="L84" s="67" t="s">
        <v>231</v>
      </c>
      <c r="M84" s="67" t="s">
        <v>174</v>
      </c>
      <c r="N84" s="67" t="s">
        <v>72</v>
      </c>
    </row>
    <row r="85" spans="2:14" x14ac:dyDescent="0.2">
      <c r="B85" s="64">
        <v>0</v>
      </c>
      <c r="C85" s="64">
        <v>3000</v>
      </c>
      <c r="D85" s="65">
        <v>35</v>
      </c>
      <c r="E85" s="65" t="b">
        <f t="shared" si="7"/>
        <v>0</v>
      </c>
      <c r="F85" s="65" t="str">
        <f t="shared" si="6"/>
        <v>35/FAUX</v>
      </c>
      <c r="G85" s="66" t="s">
        <v>182</v>
      </c>
      <c r="H85" s="67" t="s">
        <v>283</v>
      </c>
      <c r="I85" s="67"/>
      <c r="J85" s="67"/>
      <c r="K85" s="67" t="s">
        <v>283</v>
      </c>
      <c r="L85" s="67" t="s">
        <v>284</v>
      </c>
      <c r="M85" s="67" t="s">
        <v>174</v>
      </c>
      <c r="N85" s="67" t="s">
        <v>72</v>
      </c>
    </row>
    <row r="86" spans="2:14" x14ac:dyDescent="0.2">
      <c r="B86" s="64">
        <v>3000</v>
      </c>
      <c r="C86" s="64">
        <v>20000</v>
      </c>
      <c r="D86" s="65">
        <v>35</v>
      </c>
      <c r="E86" s="65" t="b">
        <f t="shared" si="7"/>
        <v>0</v>
      </c>
      <c r="F86" s="65" t="str">
        <f t="shared" si="6"/>
        <v>35/FAUX</v>
      </c>
      <c r="G86" s="66" t="s">
        <v>182</v>
      </c>
      <c r="H86" s="67" t="s">
        <v>283</v>
      </c>
      <c r="I86" s="67" t="s">
        <v>283</v>
      </c>
      <c r="J86" s="67" t="s">
        <v>284</v>
      </c>
      <c r="K86" s="67" t="s">
        <v>256</v>
      </c>
      <c r="L86" s="67" t="s">
        <v>236</v>
      </c>
      <c r="M86" s="67" t="s">
        <v>174</v>
      </c>
      <c r="N86" s="67" t="s">
        <v>72</v>
      </c>
    </row>
    <row r="87" spans="2:14" x14ac:dyDescent="0.2">
      <c r="B87" s="64">
        <v>0</v>
      </c>
      <c r="C87" s="64">
        <v>3000</v>
      </c>
      <c r="D87" s="65">
        <v>36</v>
      </c>
      <c r="E87" s="65" t="b">
        <f t="shared" si="7"/>
        <v>0</v>
      </c>
      <c r="F87" s="65" t="str">
        <f t="shared" si="6"/>
        <v>36/FAUX</v>
      </c>
      <c r="G87" s="66" t="s">
        <v>182</v>
      </c>
      <c r="H87" s="67" t="s">
        <v>279</v>
      </c>
      <c r="I87" s="67"/>
      <c r="J87" s="67"/>
      <c r="K87" s="67" t="s">
        <v>279</v>
      </c>
      <c r="L87" s="67" t="s">
        <v>74</v>
      </c>
      <c r="M87" s="67" t="s">
        <v>174</v>
      </c>
      <c r="N87" s="67" t="s">
        <v>72</v>
      </c>
    </row>
    <row r="88" spans="2:14" x14ac:dyDescent="0.2">
      <c r="B88" s="64">
        <v>3000</v>
      </c>
      <c r="C88" s="64">
        <v>20000</v>
      </c>
      <c r="D88" s="65">
        <v>36</v>
      </c>
      <c r="E88" s="65" t="b">
        <f t="shared" si="7"/>
        <v>0</v>
      </c>
      <c r="F88" s="65" t="str">
        <f t="shared" si="6"/>
        <v>36/FAUX</v>
      </c>
      <c r="G88" s="66" t="s">
        <v>182</v>
      </c>
      <c r="H88" s="67" t="s">
        <v>279</v>
      </c>
      <c r="I88" s="67" t="s">
        <v>279</v>
      </c>
      <c r="J88" s="67" t="s">
        <v>75</v>
      </c>
      <c r="K88" s="67" t="s">
        <v>256</v>
      </c>
      <c r="L88" s="67" t="s">
        <v>236</v>
      </c>
      <c r="M88" s="67" t="s">
        <v>174</v>
      </c>
      <c r="N88" s="67" t="s">
        <v>72</v>
      </c>
    </row>
    <row r="89" spans="2:14" x14ac:dyDescent="0.2">
      <c r="B89" s="64">
        <v>0</v>
      </c>
      <c r="C89" s="64">
        <v>3000</v>
      </c>
      <c r="D89" s="65">
        <v>37</v>
      </c>
      <c r="E89" s="65" t="b">
        <f t="shared" si="7"/>
        <v>0</v>
      </c>
      <c r="F89" s="65" t="str">
        <f t="shared" si="6"/>
        <v>37/FAUX</v>
      </c>
      <c r="G89" s="66" t="s">
        <v>182</v>
      </c>
      <c r="H89" s="67" t="s">
        <v>259</v>
      </c>
      <c r="I89" s="67"/>
      <c r="J89" s="67"/>
      <c r="K89" s="67" t="s">
        <v>259</v>
      </c>
      <c r="L89" s="67" t="s">
        <v>200</v>
      </c>
      <c r="M89" s="67" t="s">
        <v>174</v>
      </c>
      <c r="N89" s="67" t="s">
        <v>72</v>
      </c>
    </row>
    <row r="90" spans="2:14" x14ac:dyDescent="0.2">
      <c r="B90" s="64">
        <v>3000</v>
      </c>
      <c r="C90" s="64">
        <v>20000</v>
      </c>
      <c r="D90" s="65">
        <v>37</v>
      </c>
      <c r="E90" s="65" t="b">
        <f t="shared" si="7"/>
        <v>0</v>
      </c>
      <c r="F90" s="65" t="str">
        <f t="shared" si="6"/>
        <v>37/FAUX</v>
      </c>
      <c r="G90" s="66" t="s">
        <v>182</v>
      </c>
      <c r="H90" s="67" t="s">
        <v>259</v>
      </c>
      <c r="I90" s="67" t="s">
        <v>259</v>
      </c>
      <c r="J90" s="67" t="s">
        <v>200</v>
      </c>
      <c r="K90" s="67" t="s">
        <v>256</v>
      </c>
      <c r="L90" s="67" t="s">
        <v>236</v>
      </c>
      <c r="M90" s="67" t="s">
        <v>174</v>
      </c>
      <c r="N90" s="67" t="s">
        <v>72</v>
      </c>
    </row>
    <row r="91" spans="2:14" x14ac:dyDescent="0.2">
      <c r="B91" s="64">
        <v>0</v>
      </c>
      <c r="C91" s="64">
        <v>3000</v>
      </c>
      <c r="D91" s="65">
        <v>38</v>
      </c>
      <c r="E91" s="65" t="b">
        <f t="shared" si="7"/>
        <v>0</v>
      </c>
      <c r="F91" s="65" t="str">
        <f t="shared" si="6"/>
        <v>38/FAUX</v>
      </c>
      <c r="G91" s="66" t="s">
        <v>182</v>
      </c>
      <c r="H91" s="67" t="s">
        <v>261</v>
      </c>
      <c r="I91" s="67"/>
      <c r="J91" s="67"/>
      <c r="K91" s="67" t="s">
        <v>261</v>
      </c>
      <c r="L91" s="67" t="s">
        <v>200</v>
      </c>
      <c r="M91" s="67" t="s">
        <v>174</v>
      </c>
      <c r="N91" s="67" t="s">
        <v>72</v>
      </c>
    </row>
    <row r="92" spans="2:14" x14ac:dyDescent="0.2">
      <c r="B92" s="64">
        <v>3000</v>
      </c>
      <c r="C92" s="64">
        <v>20000</v>
      </c>
      <c r="D92" s="65">
        <v>38</v>
      </c>
      <c r="E92" s="65" t="b">
        <f t="shared" si="7"/>
        <v>0</v>
      </c>
      <c r="F92" s="65" t="str">
        <f t="shared" si="6"/>
        <v>38/FAUX</v>
      </c>
      <c r="G92" s="66" t="s">
        <v>182</v>
      </c>
      <c r="H92" s="67" t="s">
        <v>261</v>
      </c>
      <c r="I92" s="67" t="s">
        <v>261</v>
      </c>
      <c r="J92" s="67" t="s">
        <v>200</v>
      </c>
      <c r="K92" s="67" t="s">
        <v>256</v>
      </c>
      <c r="L92" s="67" t="s">
        <v>236</v>
      </c>
      <c r="M92" s="67" t="s">
        <v>174</v>
      </c>
      <c r="N92" s="67" t="s">
        <v>72</v>
      </c>
    </row>
    <row r="93" spans="2:14" x14ac:dyDescent="0.2">
      <c r="B93" s="64">
        <v>0</v>
      </c>
      <c r="C93" s="64">
        <v>3000</v>
      </c>
      <c r="D93" s="65">
        <v>39</v>
      </c>
      <c r="E93" s="65" t="b">
        <f t="shared" ref="E93:E124" si="8">AND($B$4&gt;$B91,$B$4&lt;=$C91)</f>
        <v>0</v>
      </c>
      <c r="F93" s="65" t="str">
        <f t="shared" si="6"/>
        <v>39/FAUX</v>
      </c>
      <c r="G93" s="66" t="s">
        <v>182</v>
      </c>
      <c r="H93" s="67" t="s">
        <v>281</v>
      </c>
      <c r="I93" s="67"/>
      <c r="J93" s="67"/>
      <c r="K93" s="67" t="s">
        <v>281</v>
      </c>
      <c r="L93" s="67" t="s">
        <v>75</v>
      </c>
      <c r="M93" s="67" t="s">
        <v>174</v>
      </c>
      <c r="N93" s="67" t="s">
        <v>72</v>
      </c>
    </row>
    <row r="94" spans="2:14" x14ac:dyDescent="0.2">
      <c r="B94" s="64">
        <v>3000</v>
      </c>
      <c r="C94" s="64">
        <v>20000</v>
      </c>
      <c r="D94" s="65">
        <v>39</v>
      </c>
      <c r="E94" s="65" t="b">
        <f t="shared" si="8"/>
        <v>0</v>
      </c>
      <c r="F94" s="65" t="str">
        <f t="shared" ref="F94:F108" si="9">D94&amp;"/"&amp;E94</f>
        <v>39/FAUX</v>
      </c>
      <c r="G94" s="66" t="s">
        <v>182</v>
      </c>
      <c r="H94" s="67" t="s">
        <v>281</v>
      </c>
      <c r="I94" s="67" t="s">
        <v>281</v>
      </c>
      <c r="J94" s="67" t="s">
        <v>75</v>
      </c>
      <c r="K94" s="67" t="s">
        <v>256</v>
      </c>
      <c r="L94" s="67" t="s">
        <v>236</v>
      </c>
      <c r="M94" s="67" t="s">
        <v>174</v>
      </c>
      <c r="N94" s="67" t="s">
        <v>72</v>
      </c>
    </row>
    <row r="95" spans="2:14" x14ac:dyDescent="0.2">
      <c r="B95" s="64">
        <v>0</v>
      </c>
      <c r="C95" s="64">
        <v>3000</v>
      </c>
      <c r="D95" s="65">
        <v>40</v>
      </c>
      <c r="E95" s="65" t="b">
        <f t="shared" si="8"/>
        <v>0</v>
      </c>
      <c r="F95" s="65" t="str">
        <f t="shared" si="9"/>
        <v>40/FAUX</v>
      </c>
      <c r="G95" s="66" t="s">
        <v>182</v>
      </c>
      <c r="H95" s="67" t="s">
        <v>286</v>
      </c>
      <c r="I95" s="67"/>
      <c r="J95" s="67"/>
      <c r="K95" s="67" t="s">
        <v>286</v>
      </c>
      <c r="L95" s="67" t="s">
        <v>74</v>
      </c>
      <c r="M95" s="67" t="s">
        <v>174</v>
      </c>
      <c r="N95" s="67" t="s">
        <v>72</v>
      </c>
    </row>
    <row r="96" spans="2:14" x14ac:dyDescent="0.2">
      <c r="B96" s="64">
        <v>3000</v>
      </c>
      <c r="C96" s="64">
        <v>20000</v>
      </c>
      <c r="D96" s="65">
        <v>40</v>
      </c>
      <c r="E96" s="65" t="b">
        <f t="shared" si="8"/>
        <v>0</v>
      </c>
      <c r="F96" s="65" t="str">
        <f t="shared" si="9"/>
        <v>40/FAUX</v>
      </c>
      <c r="G96" s="66" t="s">
        <v>182</v>
      </c>
      <c r="H96" s="67" t="s">
        <v>286</v>
      </c>
      <c r="I96" s="67" t="s">
        <v>286</v>
      </c>
      <c r="J96" s="67" t="s">
        <v>74</v>
      </c>
      <c r="K96" s="67" t="s">
        <v>256</v>
      </c>
      <c r="L96" s="67" t="s">
        <v>236</v>
      </c>
      <c r="M96" s="67" t="s">
        <v>174</v>
      </c>
      <c r="N96" s="67" t="s">
        <v>72</v>
      </c>
    </row>
    <row r="97" spans="2:14" x14ac:dyDescent="0.2">
      <c r="B97" s="64">
        <v>0</v>
      </c>
      <c r="C97" s="64">
        <v>3000</v>
      </c>
      <c r="D97" s="65">
        <v>41</v>
      </c>
      <c r="E97" s="66" t="b">
        <f t="shared" si="8"/>
        <v>0</v>
      </c>
      <c r="F97" s="65" t="str">
        <f t="shared" si="9"/>
        <v>41/FAUX</v>
      </c>
      <c r="G97" s="66" t="s">
        <v>182</v>
      </c>
      <c r="H97" s="67" t="s">
        <v>301</v>
      </c>
      <c r="I97" s="67"/>
      <c r="J97" s="67"/>
      <c r="K97" s="67" t="s">
        <v>301</v>
      </c>
      <c r="L97" s="67" t="s">
        <v>200</v>
      </c>
      <c r="M97" s="67" t="s">
        <v>174</v>
      </c>
      <c r="N97" s="67" t="s">
        <v>72</v>
      </c>
    </row>
    <row r="98" spans="2:14" x14ac:dyDescent="0.2">
      <c r="B98" s="64">
        <v>3000</v>
      </c>
      <c r="C98" s="64">
        <v>20000</v>
      </c>
      <c r="D98" s="65">
        <v>41</v>
      </c>
      <c r="E98" s="66" t="b">
        <f t="shared" si="8"/>
        <v>0</v>
      </c>
      <c r="F98" s="65" t="str">
        <f t="shared" si="9"/>
        <v>41/FAUX</v>
      </c>
      <c r="G98" s="66" t="s">
        <v>182</v>
      </c>
      <c r="H98" s="67" t="s">
        <v>301</v>
      </c>
      <c r="I98" s="67" t="s">
        <v>301</v>
      </c>
      <c r="J98" s="67" t="s">
        <v>200</v>
      </c>
      <c r="K98" s="67" t="s">
        <v>256</v>
      </c>
      <c r="L98" s="67" t="s">
        <v>236</v>
      </c>
      <c r="M98" s="67" t="s">
        <v>174</v>
      </c>
      <c r="N98" s="67" t="s">
        <v>72</v>
      </c>
    </row>
    <row r="99" spans="2:14" x14ac:dyDescent="0.2">
      <c r="B99" s="64">
        <v>0</v>
      </c>
      <c r="C99" s="64">
        <v>3000</v>
      </c>
      <c r="D99" s="65">
        <v>42</v>
      </c>
      <c r="E99" s="66" t="b">
        <f t="shared" si="8"/>
        <v>0</v>
      </c>
      <c r="F99" s="65" t="str">
        <f t="shared" si="9"/>
        <v>42/FAUX</v>
      </c>
      <c r="G99" s="66"/>
      <c r="H99" s="67"/>
      <c r="I99" s="67"/>
      <c r="J99" s="67"/>
      <c r="K99" s="67"/>
      <c r="L99" s="67"/>
      <c r="M99" s="67"/>
      <c r="N99" s="67"/>
    </row>
    <row r="100" spans="2:14" x14ac:dyDescent="0.2">
      <c r="B100" s="64">
        <v>3000</v>
      </c>
      <c r="C100" s="64">
        <v>20000</v>
      </c>
      <c r="D100" s="65">
        <v>42</v>
      </c>
      <c r="E100" s="66" t="b">
        <f t="shared" si="8"/>
        <v>0</v>
      </c>
      <c r="F100" s="65" t="str">
        <f t="shared" si="9"/>
        <v>42/FAUX</v>
      </c>
      <c r="G100" s="66"/>
      <c r="H100" s="67"/>
      <c r="I100" s="67"/>
      <c r="J100" s="67"/>
      <c r="K100" s="67"/>
      <c r="L100" s="67"/>
      <c r="M100" s="67"/>
      <c r="N100" s="67"/>
    </row>
    <row r="101" spans="2:14" x14ac:dyDescent="0.2">
      <c r="B101" s="64">
        <v>0</v>
      </c>
      <c r="C101" s="64">
        <v>3000</v>
      </c>
      <c r="D101" s="65">
        <v>43</v>
      </c>
      <c r="E101" s="66" t="b">
        <f t="shared" si="8"/>
        <v>0</v>
      </c>
      <c r="F101" s="65" t="str">
        <f t="shared" si="9"/>
        <v>43/FAUX</v>
      </c>
      <c r="G101" s="66" t="s">
        <v>192</v>
      </c>
      <c r="H101" s="67" t="s">
        <v>83</v>
      </c>
      <c r="I101" s="67"/>
      <c r="J101" s="67"/>
      <c r="K101" s="67" t="s">
        <v>83</v>
      </c>
      <c r="L101" s="67" t="s">
        <v>194</v>
      </c>
      <c r="M101" s="67" t="s">
        <v>174</v>
      </c>
      <c r="N101" s="67" t="s">
        <v>72</v>
      </c>
    </row>
    <row r="102" spans="2:14" x14ac:dyDescent="0.2">
      <c r="B102" s="64">
        <v>3000</v>
      </c>
      <c r="C102" s="64">
        <v>20000</v>
      </c>
      <c r="D102" s="65">
        <v>43</v>
      </c>
      <c r="E102" s="66" t="b">
        <f t="shared" si="8"/>
        <v>0</v>
      </c>
      <c r="F102" s="65" t="str">
        <f t="shared" si="9"/>
        <v>43/FAUX</v>
      </c>
      <c r="G102" s="66" t="s">
        <v>192</v>
      </c>
      <c r="H102" s="67" t="s">
        <v>83</v>
      </c>
      <c r="I102" s="67" t="s">
        <v>83</v>
      </c>
      <c r="J102" s="67" t="s">
        <v>194</v>
      </c>
      <c r="K102" s="67" t="s">
        <v>197</v>
      </c>
      <c r="L102" s="67" t="s">
        <v>300</v>
      </c>
      <c r="M102" s="67" t="s">
        <v>174</v>
      </c>
      <c r="N102" s="67" t="s">
        <v>72</v>
      </c>
    </row>
    <row r="103" spans="2:14" x14ac:dyDescent="0.2">
      <c r="B103" s="64">
        <v>0</v>
      </c>
      <c r="C103" s="64">
        <v>3000</v>
      </c>
      <c r="D103" s="65">
        <v>44</v>
      </c>
      <c r="E103" s="66" t="b">
        <f t="shared" si="8"/>
        <v>0</v>
      </c>
      <c r="F103" s="65" t="str">
        <f t="shared" si="9"/>
        <v>44/FAUX</v>
      </c>
      <c r="G103" s="66" t="s">
        <v>192</v>
      </c>
      <c r="H103" s="67" t="s">
        <v>260</v>
      </c>
      <c r="I103" s="67"/>
      <c r="J103" s="67"/>
      <c r="K103" s="67" t="s">
        <v>260</v>
      </c>
      <c r="L103" s="67" t="s">
        <v>74</v>
      </c>
      <c r="M103" s="67" t="s">
        <v>174</v>
      </c>
      <c r="N103" s="67" t="s">
        <v>72</v>
      </c>
    </row>
    <row r="104" spans="2:14" x14ac:dyDescent="0.2">
      <c r="B104" s="64">
        <v>3000</v>
      </c>
      <c r="C104" s="64">
        <v>20000</v>
      </c>
      <c r="D104" s="65">
        <v>44</v>
      </c>
      <c r="E104" s="66" t="b">
        <f t="shared" si="8"/>
        <v>0</v>
      </c>
      <c r="F104" s="65" t="str">
        <f t="shared" si="9"/>
        <v>44/FAUX</v>
      </c>
      <c r="G104" s="66" t="s">
        <v>192</v>
      </c>
      <c r="H104" s="67" t="s">
        <v>260</v>
      </c>
      <c r="I104" s="67" t="s">
        <v>260</v>
      </c>
      <c r="J104" s="67" t="s">
        <v>74</v>
      </c>
      <c r="K104" s="67" t="s">
        <v>83</v>
      </c>
      <c r="L104" s="67" t="s">
        <v>194</v>
      </c>
      <c r="M104" s="67" t="s">
        <v>174</v>
      </c>
      <c r="N104" s="67" t="s">
        <v>72</v>
      </c>
    </row>
    <row r="105" spans="2:14" x14ac:dyDescent="0.2">
      <c r="B105" s="64">
        <v>0</v>
      </c>
      <c r="C105" s="64">
        <v>3000</v>
      </c>
      <c r="D105" s="65">
        <v>45</v>
      </c>
      <c r="E105" s="66" t="b">
        <f t="shared" si="8"/>
        <v>0</v>
      </c>
      <c r="F105" s="65" t="str">
        <f t="shared" si="9"/>
        <v>45/FAUX</v>
      </c>
      <c r="G105" s="66" t="s">
        <v>192</v>
      </c>
      <c r="H105" s="67" t="s">
        <v>139</v>
      </c>
      <c r="I105" s="67"/>
      <c r="J105" s="67"/>
      <c r="K105" s="67" t="s">
        <v>139</v>
      </c>
      <c r="L105" s="67" t="s">
        <v>75</v>
      </c>
      <c r="M105" s="67" t="s">
        <v>174</v>
      </c>
      <c r="N105" s="67" t="s">
        <v>72</v>
      </c>
    </row>
    <row r="106" spans="2:14" x14ac:dyDescent="0.2">
      <c r="B106" s="64">
        <v>3000</v>
      </c>
      <c r="C106" s="64">
        <v>20000</v>
      </c>
      <c r="D106" s="65">
        <v>45</v>
      </c>
      <c r="E106" s="66" t="b">
        <f t="shared" si="8"/>
        <v>0</v>
      </c>
      <c r="F106" s="65" t="str">
        <f t="shared" si="9"/>
        <v>45/FAUX</v>
      </c>
      <c r="G106" s="66" t="s">
        <v>192</v>
      </c>
      <c r="H106" s="67" t="s">
        <v>139</v>
      </c>
      <c r="I106" s="67" t="s">
        <v>139</v>
      </c>
      <c r="J106" s="67" t="s">
        <v>75</v>
      </c>
      <c r="K106" s="67" t="s">
        <v>83</v>
      </c>
      <c r="L106" s="67" t="s">
        <v>194</v>
      </c>
      <c r="M106" s="67" t="s">
        <v>174</v>
      </c>
      <c r="N106" s="67" t="s">
        <v>72</v>
      </c>
    </row>
    <row r="107" spans="2:14" x14ac:dyDescent="0.2">
      <c r="B107" s="64">
        <v>0</v>
      </c>
      <c r="C107" s="64">
        <v>3000</v>
      </c>
      <c r="D107" s="65">
        <v>46</v>
      </c>
      <c r="E107" s="66" t="b">
        <f t="shared" si="8"/>
        <v>0</v>
      </c>
      <c r="F107" s="65" t="str">
        <f t="shared" si="9"/>
        <v>46/FAUX</v>
      </c>
      <c r="G107" s="66" t="s">
        <v>192</v>
      </c>
      <c r="H107" s="67" t="s">
        <v>140</v>
      </c>
      <c r="I107" s="67"/>
      <c r="J107" s="67"/>
      <c r="K107" s="67" t="s">
        <v>140</v>
      </c>
      <c r="L107" s="67" t="s">
        <v>175</v>
      </c>
      <c r="M107" s="67" t="s">
        <v>174</v>
      </c>
      <c r="N107" s="67" t="s">
        <v>72</v>
      </c>
    </row>
    <row r="108" spans="2:14" x14ac:dyDescent="0.2">
      <c r="B108" s="64">
        <v>3000</v>
      </c>
      <c r="C108" s="64">
        <v>20000</v>
      </c>
      <c r="D108" s="65">
        <v>46</v>
      </c>
      <c r="E108" s="66" t="b">
        <f t="shared" si="8"/>
        <v>0</v>
      </c>
      <c r="F108" s="65" t="str">
        <f t="shared" si="9"/>
        <v>46/FAUX</v>
      </c>
      <c r="G108" s="66" t="s">
        <v>192</v>
      </c>
      <c r="H108" s="67" t="s">
        <v>140</v>
      </c>
      <c r="I108" s="67" t="s">
        <v>140</v>
      </c>
      <c r="J108" s="67" t="s">
        <v>176</v>
      </c>
      <c r="K108" s="67" t="s">
        <v>83</v>
      </c>
      <c r="L108" s="67" t="s">
        <v>194</v>
      </c>
      <c r="M108" s="67" t="s">
        <v>174</v>
      </c>
      <c r="N108" s="67" t="s">
        <v>72</v>
      </c>
    </row>
    <row r="109" spans="2:14" x14ac:dyDescent="0.2">
      <c r="B109" s="64">
        <v>0</v>
      </c>
      <c r="C109" s="64">
        <v>3000</v>
      </c>
      <c r="D109" s="65">
        <v>47</v>
      </c>
      <c r="E109" s="66" t="b">
        <f t="shared" si="8"/>
        <v>0</v>
      </c>
      <c r="F109" s="65" t="str">
        <f>D109&amp;"/"&amp;E109</f>
        <v>47/FAUX</v>
      </c>
      <c r="G109" s="66" t="s">
        <v>192</v>
      </c>
      <c r="H109" s="67" t="s">
        <v>288</v>
      </c>
      <c r="I109" s="67"/>
      <c r="J109" s="67"/>
      <c r="K109" s="67" t="s">
        <v>288</v>
      </c>
      <c r="L109" s="67" t="s">
        <v>289</v>
      </c>
      <c r="M109" s="67" t="s">
        <v>174</v>
      </c>
      <c r="N109" s="67" t="s">
        <v>72</v>
      </c>
    </row>
    <row r="110" spans="2:14" x14ac:dyDescent="0.2">
      <c r="B110" s="64">
        <v>3000</v>
      </c>
      <c r="C110" s="64">
        <v>20000</v>
      </c>
      <c r="D110" s="65">
        <v>47</v>
      </c>
      <c r="E110" s="66" t="b">
        <f t="shared" si="8"/>
        <v>0</v>
      </c>
      <c r="F110" s="65" t="str">
        <f t="shared" ref="F110:F156" si="10">D110&amp;"/"&amp;E110</f>
        <v>47/FAUX</v>
      </c>
      <c r="G110" s="66" t="s">
        <v>192</v>
      </c>
      <c r="H110" s="67" t="s">
        <v>288</v>
      </c>
      <c r="I110" s="67" t="s">
        <v>288</v>
      </c>
      <c r="J110" s="67" t="s">
        <v>176</v>
      </c>
      <c r="K110" s="67" t="s">
        <v>83</v>
      </c>
      <c r="L110" s="67" t="s">
        <v>194</v>
      </c>
      <c r="M110" s="67" t="s">
        <v>174</v>
      </c>
      <c r="N110" s="67" t="s">
        <v>72</v>
      </c>
    </row>
    <row r="111" spans="2:14" x14ac:dyDescent="0.2">
      <c r="B111" s="64">
        <v>0</v>
      </c>
      <c r="C111" s="64">
        <v>3000</v>
      </c>
      <c r="D111" s="65">
        <v>48</v>
      </c>
      <c r="E111" s="66" t="b">
        <f t="shared" si="8"/>
        <v>0</v>
      </c>
      <c r="F111" s="65" t="str">
        <f t="shared" si="10"/>
        <v>48/FAUX</v>
      </c>
      <c r="G111" s="66" t="s">
        <v>192</v>
      </c>
      <c r="H111" s="67" t="s">
        <v>307</v>
      </c>
      <c r="I111" s="67"/>
      <c r="J111" s="67"/>
      <c r="K111" s="67" t="s">
        <v>251</v>
      </c>
      <c r="L111" s="67" t="s">
        <v>200</v>
      </c>
      <c r="M111" s="67" t="s">
        <v>174</v>
      </c>
      <c r="N111" s="67" t="s">
        <v>72</v>
      </c>
    </row>
    <row r="112" spans="2:14" x14ac:dyDescent="0.2">
      <c r="B112" s="64">
        <v>3000</v>
      </c>
      <c r="C112" s="64">
        <v>20000</v>
      </c>
      <c r="D112" s="65">
        <v>48</v>
      </c>
      <c r="E112" s="66" t="b">
        <f t="shared" si="8"/>
        <v>0</v>
      </c>
      <c r="F112" s="65" t="str">
        <f t="shared" si="10"/>
        <v>48/FAUX</v>
      </c>
      <c r="G112" s="66" t="s">
        <v>192</v>
      </c>
      <c r="H112" s="67" t="s">
        <v>307</v>
      </c>
      <c r="I112" s="67" t="s">
        <v>251</v>
      </c>
      <c r="J112" s="67" t="s">
        <v>200</v>
      </c>
      <c r="K112" s="67" t="s">
        <v>83</v>
      </c>
      <c r="L112" s="67" t="s">
        <v>194</v>
      </c>
      <c r="M112" s="67" t="s">
        <v>174</v>
      </c>
      <c r="N112" s="67" t="s">
        <v>72</v>
      </c>
    </row>
    <row r="113" spans="2:14" x14ac:dyDescent="0.2">
      <c r="B113" s="64">
        <v>0</v>
      </c>
      <c r="C113" s="64">
        <v>3000</v>
      </c>
      <c r="D113" s="65">
        <v>49</v>
      </c>
      <c r="E113" s="66" t="b">
        <f t="shared" si="8"/>
        <v>0</v>
      </c>
      <c r="F113" s="65" t="str">
        <f t="shared" si="10"/>
        <v>49/FAUX</v>
      </c>
      <c r="G113" s="66" t="s">
        <v>192</v>
      </c>
      <c r="H113" s="67" t="s">
        <v>306</v>
      </c>
      <c r="I113" s="67"/>
      <c r="J113" s="67"/>
      <c r="K113" s="67" t="s">
        <v>306</v>
      </c>
      <c r="L113" s="67" t="s">
        <v>200</v>
      </c>
      <c r="M113" s="67" t="s">
        <v>174</v>
      </c>
      <c r="N113" s="67" t="s">
        <v>72</v>
      </c>
    </row>
    <row r="114" spans="2:14" x14ac:dyDescent="0.2">
      <c r="B114" s="64">
        <v>3000</v>
      </c>
      <c r="C114" s="64">
        <v>20000</v>
      </c>
      <c r="D114" s="65">
        <v>49</v>
      </c>
      <c r="E114" s="66" t="b">
        <f t="shared" si="8"/>
        <v>0</v>
      </c>
      <c r="F114" s="65" t="str">
        <f t="shared" si="10"/>
        <v>49/FAUX</v>
      </c>
      <c r="G114" s="66" t="s">
        <v>192</v>
      </c>
      <c r="H114" s="67" t="s">
        <v>306</v>
      </c>
      <c r="I114" s="67" t="s">
        <v>306</v>
      </c>
      <c r="J114" s="67" t="s">
        <v>200</v>
      </c>
      <c r="K114" s="67" t="s">
        <v>83</v>
      </c>
      <c r="L114" s="67" t="s">
        <v>194</v>
      </c>
      <c r="M114" s="67" t="s">
        <v>174</v>
      </c>
      <c r="N114" s="67" t="s">
        <v>72</v>
      </c>
    </row>
    <row r="115" spans="2:14" x14ac:dyDescent="0.2">
      <c r="B115" s="68">
        <v>0</v>
      </c>
      <c r="C115" s="68">
        <v>3000</v>
      </c>
      <c r="D115" s="69">
        <v>50</v>
      </c>
      <c r="E115" s="69" t="b">
        <f t="shared" si="8"/>
        <v>0</v>
      </c>
      <c r="F115" s="69" t="str">
        <f t="shared" si="10"/>
        <v>50/FAUX</v>
      </c>
      <c r="G115" s="186" t="s">
        <v>82</v>
      </c>
      <c r="H115" s="71" t="s">
        <v>321</v>
      </c>
      <c r="I115" s="71"/>
      <c r="J115" s="72"/>
      <c r="K115" s="71" t="s">
        <v>321</v>
      </c>
      <c r="L115" s="72" t="s">
        <v>322</v>
      </c>
      <c r="M115" s="72" t="s">
        <v>174</v>
      </c>
      <c r="N115" s="72" t="s">
        <v>72</v>
      </c>
    </row>
    <row r="116" spans="2:14" x14ac:dyDescent="0.2">
      <c r="B116" s="73">
        <v>3000</v>
      </c>
      <c r="C116" s="73">
        <v>20000</v>
      </c>
      <c r="D116" s="69">
        <v>50</v>
      </c>
      <c r="E116" s="69" t="b">
        <f t="shared" si="8"/>
        <v>0</v>
      </c>
      <c r="F116" s="69" t="str">
        <f t="shared" si="10"/>
        <v>50/FAUX</v>
      </c>
      <c r="G116" s="186" t="s">
        <v>82</v>
      </c>
      <c r="H116" s="71" t="s">
        <v>321</v>
      </c>
      <c r="I116" s="71" t="s">
        <v>321</v>
      </c>
      <c r="J116" s="72" t="s">
        <v>308</v>
      </c>
      <c r="K116" s="71" t="s">
        <v>197</v>
      </c>
      <c r="L116" s="231" t="s">
        <v>300</v>
      </c>
      <c r="M116" s="72" t="s">
        <v>174</v>
      </c>
      <c r="N116" s="72" t="s">
        <v>72</v>
      </c>
    </row>
    <row r="117" spans="2:14" x14ac:dyDescent="0.2">
      <c r="B117" s="68">
        <v>0</v>
      </c>
      <c r="C117" s="68">
        <v>3000</v>
      </c>
      <c r="D117" s="69">
        <v>51</v>
      </c>
      <c r="E117" s="69" t="b">
        <f t="shared" si="8"/>
        <v>0</v>
      </c>
      <c r="F117" s="69" t="str">
        <f t="shared" si="10"/>
        <v>51/FAUX</v>
      </c>
      <c r="G117" s="186" t="s">
        <v>82</v>
      </c>
      <c r="H117" s="71" t="s">
        <v>123</v>
      </c>
      <c r="I117" s="71"/>
      <c r="J117" s="72"/>
      <c r="K117" s="71" t="s">
        <v>123</v>
      </c>
      <c r="L117" s="72" t="s">
        <v>184</v>
      </c>
      <c r="M117" s="72" t="s">
        <v>174</v>
      </c>
      <c r="N117" s="72" t="s">
        <v>72</v>
      </c>
    </row>
    <row r="118" spans="2:14" x14ac:dyDescent="0.2">
      <c r="B118" s="73">
        <v>3000</v>
      </c>
      <c r="C118" s="73">
        <v>20000</v>
      </c>
      <c r="D118" s="69">
        <v>51</v>
      </c>
      <c r="E118" s="69" t="b">
        <f t="shared" si="8"/>
        <v>0</v>
      </c>
      <c r="F118" s="69" t="str">
        <f t="shared" si="10"/>
        <v>51/FAUX</v>
      </c>
      <c r="G118" s="186" t="s">
        <v>82</v>
      </c>
      <c r="H118" s="71" t="s">
        <v>123</v>
      </c>
      <c r="I118" s="71" t="s">
        <v>123</v>
      </c>
      <c r="J118" s="72" t="s">
        <v>184</v>
      </c>
      <c r="K118" s="71" t="s">
        <v>321</v>
      </c>
      <c r="L118" s="72" t="s">
        <v>322</v>
      </c>
      <c r="M118" s="72" t="s">
        <v>174</v>
      </c>
      <c r="N118" s="72" t="s">
        <v>72</v>
      </c>
    </row>
    <row r="119" spans="2:14" x14ac:dyDescent="0.2">
      <c r="B119" s="68">
        <v>0</v>
      </c>
      <c r="C119" s="68">
        <v>3000</v>
      </c>
      <c r="D119" s="69">
        <v>52</v>
      </c>
      <c r="E119" s="69" t="b">
        <f t="shared" si="8"/>
        <v>0</v>
      </c>
      <c r="F119" s="69" t="str">
        <f t="shared" si="10"/>
        <v>52/FAUX</v>
      </c>
      <c r="G119" s="186" t="s">
        <v>82</v>
      </c>
      <c r="H119" s="71" t="s">
        <v>180</v>
      </c>
      <c r="I119" s="71"/>
      <c r="J119" s="72"/>
      <c r="K119" s="71" t="s">
        <v>180</v>
      </c>
      <c r="L119" s="72" t="s">
        <v>78</v>
      </c>
      <c r="M119" s="72" t="s">
        <v>174</v>
      </c>
      <c r="N119" s="72" t="s">
        <v>72</v>
      </c>
    </row>
    <row r="120" spans="2:14" x14ac:dyDescent="0.2">
      <c r="B120" s="73">
        <v>3000</v>
      </c>
      <c r="C120" s="73">
        <v>20000</v>
      </c>
      <c r="D120" s="69">
        <v>52</v>
      </c>
      <c r="E120" s="69" t="b">
        <f t="shared" si="8"/>
        <v>0</v>
      </c>
      <c r="F120" s="69" t="str">
        <f t="shared" si="10"/>
        <v>52/FAUX</v>
      </c>
      <c r="G120" s="186" t="s">
        <v>82</v>
      </c>
      <c r="H120" s="71" t="s">
        <v>180</v>
      </c>
      <c r="I120" s="71" t="s">
        <v>180</v>
      </c>
      <c r="J120" s="72" t="s">
        <v>78</v>
      </c>
      <c r="K120" s="71" t="s">
        <v>321</v>
      </c>
      <c r="L120" s="72" t="s">
        <v>322</v>
      </c>
      <c r="M120" s="72" t="s">
        <v>174</v>
      </c>
      <c r="N120" s="72" t="s">
        <v>72</v>
      </c>
    </row>
    <row r="121" spans="2:14" x14ac:dyDescent="0.2">
      <c r="B121" s="68">
        <v>0</v>
      </c>
      <c r="C121" s="68">
        <v>3000</v>
      </c>
      <c r="D121" s="69">
        <v>53</v>
      </c>
      <c r="E121" s="69" t="b">
        <f t="shared" si="8"/>
        <v>0</v>
      </c>
      <c r="F121" s="69" t="str">
        <f t="shared" si="10"/>
        <v>53/FAUX</v>
      </c>
      <c r="G121" s="186" t="s">
        <v>82</v>
      </c>
      <c r="H121" s="71" t="s">
        <v>79</v>
      </c>
      <c r="I121" s="71"/>
      <c r="J121" s="72"/>
      <c r="K121" s="71" t="s">
        <v>79</v>
      </c>
      <c r="L121" s="72" t="s">
        <v>80</v>
      </c>
      <c r="M121" s="72" t="s">
        <v>174</v>
      </c>
      <c r="N121" s="72" t="s">
        <v>72</v>
      </c>
    </row>
    <row r="122" spans="2:14" x14ac:dyDescent="0.2">
      <c r="B122" s="73">
        <v>3000</v>
      </c>
      <c r="C122" s="73">
        <v>20000</v>
      </c>
      <c r="D122" s="69">
        <v>53</v>
      </c>
      <c r="E122" s="69" t="b">
        <f t="shared" si="8"/>
        <v>0</v>
      </c>
      <c r="F122" s="69" t="str">
        <f t="shared" si="10"/>
        <v>53/FAUX</v>
      </c>
      <c r="G122" s="186" t="s">
        <v>82</v>
      </c>
      <c r="H122" s="71" t="s">
        <v>79</v>
      </c>
      <c r="I122" s="71" t="s">
        <v>79</v>
      </c>
      <c r="J122" s="72" t="s">
        <v>80</v>
      </c>
      <c r="K122" s="71" t="s">
        <v>321</v>
      </c>
      <c r="L122" s="72" t="s">
        <v>322</v>
      </c>
      <c r="M122" s="72" t="s">
        <v>174</v>
      </c>
      <c r="N122" s="72" t="s">
        <v>72</v>
      </c>
    </row>
    <row r="123" spans="2:14" x14ac:dyDescent="0.2">
      <c r="B123" s="68">
        <v>0</v>
      </c>
      <c r="C123" s="68">
        <v>3000</v>
      </c>
      <c r="D123" s="69">
        <v>54</v>
      </c>
      <c r="E123" s="69" t="b">
        <f t="shared" si="8"/>
        <v>0</v>
      </c>
      <c r="F123" s="69" t="str">
        <f t="shared" si="10"/>
        <v>54/FAUX</v>
      </c>
      <c r="G123" s="186" t="s">
        <v>186</v>
      </c>
      <c r="H123" s="74" t="s">
        <v>177</v>
      </c>
      <c r="I123" s="74"/>
      <c r="J123" s="72"/>
      <c r="K123" s="74" t="s">
        <v>177</v>
      </c>
      <c r="L123" s="72" t="s">
        <v>309</v>
      </c>
      <c r="M123" s="72" t="s">
        <v>174</v>
      </c>
      <c r="N123" s="72" t="s">
        <v>72</v>
      </c>
    </row>
    <row r="124" spans="2:14" x14ac:dyDescent="0.2">
      <c r="B124" s="73">
        <v>3000</v>
      </c>
      <c r="C124" s="73">
        <v>20000</v>
      </c>
      <c r="D124" s="69">
        <v>54</v>
      </c>
      <c r="E124" s="69" t="b">
        <f t="shared" si="8"/>
        <v>0</v>
      </c>
      <c r="F124" s="69" t="str">
        <f t="shared" si="10"/>
        <v>54/FAUX</v>
      </c>
      <c r="G124" s="186" t="s">
        <v>186</v>
      </c>
      <c r="H124" s="74" t="s">
        <v>177</v>
      </c>
      <c r="I124" s="74" t="s">
        <v>177</v>
      </c>
      <c r="J124" s="72" t="s">
        <v>309</v>
      </c>
      <c r="K124" s="71" t="s">
        <v>321</v>
      </c>
      <c r="L124" s="72" t="s">
        <v>322</v>
      </c>
      <c r="M124" s="72" t="s">
        <v>174</v>
      </c>
      <c r="N124" s="72" t="s">
        <v>72</v>
      </c>
    </row>
    <row r="125" spans="2:14" x14ac:dyDescent="0.2">
      <c r="B125" s="68">
        <v>0</v>
      </c>
      <c r="C125" s="68">
        <v>3000</v>
      </c>
      <c r="D125" s="69">
        <v>55</v>
      </c>
      <c r="E125" s="69" t="b">
        <f t="shared" ref="E125:E134" si="11">AND($B$4&gt;$B123,$B$4&lt;=$C123)</f>
        <v>0</v>
      </c>
      <c r="F125" s="69" t="str">
        <f t="shared" si="10"/>
        <v>55/FAUX</v>
      </c>
      <c r="G125" s="186" t="s">
        <v>186</v>
      </c>
      <c r="H125" s="71" t="s">
        <v>81</v>
      </c>
      <c r="I125" s="71"/>
      <c r="J125" s="72"/>
      <c r="K125" s="71" t="s">
        <v>81</v>
      </c>
      <c r="L125" s="72" t="s">
        <v>185</v>
      </c>
      <c r="M125" s="72" t="s">
        <v>174</v>
      </c>
      <c r="N125" s="72" t="s">
        <v>72</v>
      </c>
    </row>
    <row r="126" spans="2:14" x14ac:dyDescent="0.2">
      <c r="B126" s="73">
        <v>3000</v>
      </c>
      <c r="C126" s="73">
        <v>20000</v>
      </c>
      <c r="D126" s="69">
        <v>55</v>
      </c>
      <c r="E126" s="69" t="b">
        <f t="shared" si="11"/>
        <v>0</v>
      </c>
      <c r="F126" s="69" t="str">
        <f t="shared" si="10"/>
        <v>55/FAUX</v>
      </c>
      <c r="G126" s="186" t="s">
        <v>186</v>
      </c>
      <c r="H126" s="71" t="s">
        <v>81</v>
      </c>
      <c r="I126" s="71" t="s">
        <v>81</v>
      </c>
      <c r="J126" s="72" t="s">
        <v>185</v>
      </c>
      <c r="K126" s="71" t="s">
        <v>321</v>
      </c>
      <c r="L126" s="72" t="s">
        <v>322</v>
      </c>
      <c r="M126" s="72" t="s">
        <v>174</v>
      </c>
      <c r="N126" s="72" t="s">
        <v>72</v>
      </c>
    </row>
    <row r="127" spans="2:14" x14ac:dyDescent="0.2">
      <c r="B127" s="68">
        <v>0</v>
      </c>
      <c r="C127" s="68">
        <v>3000</v>
      </c>
      <c r="D127" s="69">
        <v>56</v>
      </c>
      <c r="E127" s="69" t="b">
        <f t="shared" si="11"/>
        <v>0</v>
      </c>
      <c r="F127" s="69" t="str">
        <f t="shared" si="10"/>
        <v>56/FAUX</v>
      </c>
      <c r="G127" s="186" t="s">
        <v>186</v>
      </c>
      <c r="H127" s="74" t="s">
        <v>177</v>
      </c>
      <c r="I127" s="74"/>
      <c r="J127" s="72"/>
      <c r="K127" s="74" t="s">
        <v>177</v>
      </c>
      <c r="L127" s="72" t="s">
        <v>185</v>
      </c>
      <c r="M127" s="72" t="s">
        <v>174</v>
      </c>
      <c r="N127" s="72" t="s">
        <v>72</v>
      </c>
    </row>
    <row r="128" spans="2:14" x14ac:dyDescent="0.2">
      <c r="B128" s="73">
        <v>3000</v>
      </c>
      <c r="C128" s="73">
        <v>20000</v>
      </c>
      <c r="D128" s="69">
        <v>56</v>
      </c>
      <c r="E128" s="69" t="b">
        <f t="shared" si="11"/>
        <v>0</v>
      </c>
      <c r="F128" s="69" t="str">
        <f t="shared" si="10"/>
        <v>56/FAUX</v>
      </c>
      <c r="G128" s="186" t="s">
        <v>186</v>
      </c>
      <c r="H128" s="74" t="s">
        <v>177</v>
      </c>
      <c r="I128" s="74" t="s">
        <v>177</v>
      </c>
      <c r="J128" s="72" t="s">
        <v>185</v>
      </c>
      <c r="K128" s="71" t="s">
        <v>321</v>
      </c>
      <c r="L128" s="72" t="s">
        <v>322</v>
      </c>
      <c r="M128" s="72" t="s">
        <v>174</v>
      </c>
      <c r="N128" s="72" t="s">
        <v>72</v>
      </c>
    </row>
    <row r="129" spans="2:14" x14ac:dyDescent="0.2">
      <c r="B129" s="68">
        <v>0</v>
      </c>
      <c r="C129" s="68">
        <v>3000</v>
      </c>
      <c r="D129" s="69">
        <v>57</v>
      </c>
      <c r="E129" s="69" t="b">
        <f t="shared" si="11"/>
        <v>0</v>
      </c>
      <c r="F129" s="69" t="str">
        <f t="shared" si="10"/>
        <v>57/FAUX</v>
      </c>
      <c r="G129" s="186" t="s">
        <v>193</v>
      </c>
      <c r="H129" s="74" t="s">
        <v>84</v>
      </c>
      <c r="I129" s="74"/>
      <c r="J129" s="72"/>
      <c r="K129" s="74" t="s">
        <v>84</v>
      </c>
      <c r="L129" s="72" t="s">
        <v>85</v>
      </c>
      <c r="M129" s="72" t="s">
        <v>174</v>
      </c>
      <c r="N129" s="72" t="s">
        <v>72</v>
      </c>
    </row>
    <row r="130" spans="2:14" x14ac:dyDescent="0.2">
      <c r="B130" s="73">
        <v>3000</v>
      </c>
      <c r="C130" s="73">
        <v>20000</v>
      </c>
      <c r="D130" s="69">
        <v>57</v>
      </c>
      <c r="E130" s="69" t="b">
        <f t="shared" si="11"/>
        <v>0</v>
      </c>
      <c r="F130" s="69" t="str">
        <f t="shared" si="10"/>
        <v>57/FAUX</v>
      </c>
      <c r="G130" s="186" t="s">
        <v>193</v>
      </c>
      <c r="H130" s="74" t="s">
        <v>84</v>
      </c>
      <c r="I130" s="74" t="s">
        <v>84</v>
      </c>
      <c r="J130" s="72" t="s">
        <v>85</v>
      </c>
      <c r="K130" s="71" t="s">
        <v>321</v>
      </c>
      <c r="L130" s="72" t="s">
        <v>322</v>
      </c>
      <c r="M130" s="72" t="s">
        <v>174</v>
      </c>
      <c r="N130" s="72" t="s">
        <v>72</v>
      </c>
    </row>
    <row r="131" spans="2:14" x14ac:dyDescent="0.2">
      <c r="B131" s="68">
        <v>0</v>
      </c>
      <c r="C131" s="68">
        <v>3000</v>
      </c>
      <c r="D131" s="69">
        <v>58</v>
      </c>
      <c r="E131" s="69" t="b">
        <f t="shared" si="11"/>
        <v>0</v>
      </c>
      <c r="F131" s="69" t="str">
        <f t="shared" si="10"/>
        <v>58/FAUX</v>
      </c>
      <c r="G131" s="186" t="s">
        <v>193</v>
      </c>
      <c r="H131" s="71" t="s">
        <v>86</v>
      </c>
      <c r="I131" s="71"/>
      <c r="J131" s="72"/>
      <c r="K131" s="71" t="s">
        <v>86</v>
      </c>
      <c r="L131" s="72" t="s">
        <v>87</v>
      </c>
      <c r="M131" s="72" t="s">
        <v>174</v>
      </c>
      <c r="N131" s="72" t="s">
        <v>72</v>
      </c>
    </row>
    <row r="132" spans="2:14" x14ac:dyDescent="0.2">
      <c r="B132" s="73">
        <v>3000</v>
      </c>
      <c r="C132" s="73">
        <v>20000</v>
      </c>
      <c r="D132" s="69">
        <v>58</v>
      </c>
      <c r="E132" s="69" t="b">
        <f t="shared" si="11"/>
        <v>0</v>
      </c>
      <c r="F132" s="69" t="str">
        <f t="shared" si="10"/>
        <v>58/FAUX</v>
      </c>
      <c r="G132" s="186" t="s">
        <v>193</v>
      </c>
      <c r="H132" s="71" t="s">
        <v>86</v>
      </c>
      <c r="I132" s="71" t="s">
        <v>86</v>
      </c>
      <c r="J132" s="72" t="s">
        <v>87</v>
      </c>
      <c r="K132" s="71" t="s">
        <v>321</v>
      </c>
      <c r="L132" s="72" t="s">
        <v>322</v>
      </c>
      <c r="M132" s="72" t="s">
        <v>174</v>
      </c>
      <c r="N132" s="72" t="s">
        <v>72</v>
      </c>
    </row>
    <row r="133" spans="2:14" x14ac:dyDescent="0.2">
      <c r="B133" s="68">
        <v>0</v>
      </c>
      <c r="C133" s="68">
        <v>3000</v>
      </c>
      <c r="D133" s="69">
        <v>59</v>
      </c>
      <c r="E133" s="69" t="b">
        <f t="shared" si="11"/>
        <v>0</v>
      </c>
      <c r="F133" s="69" t="str">
        <f t="shared" si="10"/>
        <v>59/FAUX</v>
      </c>
      <c r="G133" s="186" t="s">
        <v>193</v>
      </c>
      <c r="H133" s="74" t="s">
        <v>89</v>
      </c>
      <c r="I133" s="74"/>
      <c r="J133" s="74"/>
      <c r="K133" s="74" t="s">
        <v>89</v>
      </c>
      <c r="L133" s="74" t="s">
        <v>88</v>
      </c>
      <c r="M133" s="72" t="s">
        <v>174</v>
      </c>
      <c r="N133" s="72" t="s">
        <v>72</v>
      </c>
    </row>
    <row r="134" spans="2:14" x14ac:dyDescent="0.2">
      <c r="B134" s="73">
        <v>3000</v>
      </c>
      <c r="C134" s="73">
        <v>20000</v>
      </c>
      <c r="D134" s="69">
        <v>59</v>
      </c>
      <c r="E134" s="69" t="b">
        <f t="shared" si="11"/>
        <v>0</v>
      </c>
      <c r="F134" s="69" t="str">
        <f t="shared" si="10"/>
        <v>59/FAUX</v>
      </c>
      <c r="G134" s="186" t="s">
        <v>193</v>
      </c>
      <c r="H134" s="74" t="s">
        <v>89</v>
      </c>
      <c r="I134" s="74" t="s">
        <v>89</v>
      </c>
      <c r="J134" s="74" t="s">
        <v>187</v>
      </c>
      <c r="K134" s="71" t="s">
        <v>321</v>
      </c>
      <c r="L134" s="72" t="s">
        <v>322</v>
      </c>
      <c r="M134" s="72" t="s">
        <v>174</v>
      </c>
      <c r="N134" s="72" t="s">
        <v>72</v>
      </c>
    </row>
    <row r="135" spans="2:14" x14ac:dyDescent="0.2">
      <c r="B135" s="68">
        <v>0</v>
      </c>
      <c r="C135" s="68">
        <v>3000</v>
      </c>
      <c r="D135" s="69">
        <v>60</v>
      </c>
      <c r="E135" s="69" t="b">
        <f t="shared" ref="E135:E158" si="12">AND($B$4&gt;$B133,$B$4&lt;=$C133)</f>
        <v>0</v>
      </c>
      <c r="F135" s="69" t="str">
        <f t="shared" si="10"/>
        <v>60/FAUX</v>
      </c>
      <c r="G135" s="186" t="s">
        <v>193</v>
      </c>
      <c r="H135" s="74"/>
      <c r="I135" s="74"/>
      <c r="J135" s="74"/>
      <c r="K135" s="74"/>
      <c r="L135" s="74" t="s">
        <v>90</v>
      </c>
      <c r="M135" s="72" t="s">
        <v>174</v>
      </c>
      <c r="N135" s="72" t="s">
        <v>72</v>
      </c>
    </row>
    <row r="136" spans="2:14" x14ac:dyDescent="0.2">
      <c r="B136" s="73">
        <v>3000</v>
      </c>
      <c r="C136" s="73">
        <v>20000</v>
      </c>
      <c r="D136" s="69">
        <v>60</v>
      </c>
      <c r="E136" s="69" t="b">
        <f t="shared" si="12"/>
        <v>0</v>
      </c>
      <c r="F136" s="69" t="str">
        <f t="shared" si="10"/>
        <v>60/FAUX</v>
      </c>
      <c r="G136" s="186" t="s">
        <v>193</v>
      </c>
      <c r="H136" s="74"/>
      <c r="I136" s="74"/>
      <c r="J136" s="74" t="s">
        <v>188</v>
      </c>
      <c r="K136" s="71" t="s">
        <v>321</v>
      </c>
      <c r="L136" s="72" t="s">
        <v>322</v>
      </c>
      <c r="M136" s="72" t="s">
        <v>174</v>
      </c>
      <c r="N136" s="72" t="s">
        <v>72</v>
      </c>
    </row>
    <row r="137" spans="2:14" x14ac:dyDescent="0.2">
      <c r="B137" s="68">
        <v>0</v>
      </c>
      <c r="C137" s="68">
        <v>3000</v>
      </c>
      <c r="D137" s="69">
        <v>61</v>
      </c>
      <c r="E137" s="69" t="b">
        <f t="shared" si="12"/>
        <v>0</v>
      </c>
      <c r="F137" s="69" t="str">
        <f t="shared" si="10"/>
        <v>61/FAUX</v>
      </c>
      <c r="G137" s="104"/>
      <c r="H137" s="74"/>
      <c r="I137" s="74"/>
      <c r="J137" s="74"/>
      <c r="K137" s="71"/>
      <c r="L137" s="72"/>
      <c r="M137" s="72"/>
      <c r="N137" s="72"/>
    </row>
    <row r="138" spans="2:14" x14ac:dyDescent="0.2">
      <c r="B138" s="73">
        <v>3000</v>
      </c>
      <c r="C138" s="73">
        <v>20000</v>
      </c>
      <c r="D138" s="69">
        <v>61</v>
      </c>
      <c r="E138" s="69" t="b">
        <f t="shared" si="12"/>
        <v>0</v>
      </c>
      <c r="F138" s="69" t="str">
        <f t="shared" si="10"/>
        <v>61/FAUX</v>
      </c>
      <c r="G138" s="104"/>
      <c r="H138" s="74"/>
      <c r="I138" s="74"/>
      <c r="J138" s="74"/>
      <c r="K138" s="71"/>
      <c r="L138" s="72"/>
      <c r="M138" s="72"/>
      <c r="N138" s="72"/>
    </row>
    <row r="139" spans="2:14" x14ac:dyDescent="0.2">
      <c r="B139" s="68">
        <v>0</v>
      </c>
      <c r="C139" s="68">
        <v>3000</v>
      </c>
      <c r="D139" s="69">
        <v>62</v>
      </c>
      <c r="E139" s="69" t="b">
        <f t="shared" si="12"/>
        <v>0</v>
      </c>
      <c r="F139" s="69" t="str">
        <f t="shared" si="10"/>
        <v>62/FAUX</v>
      </c>
      <c r="G139" s="104" t="s">
        <v>91</v>
      </c>
      <c r="H139" s="74" t="s">
        <v>92</v>
      </c>
      <c r="I139" s="74"/>
      <c r="J139" s="72"/>
      <c r="K139" s="74" t="s">
        <v>92</v>
      </c>
      <c r="L139" s="72" t="s">
        <v>189</v>
      </c>
      <c r="M139" s="72" t="s">
        <v>174</v>
      </c>
      <c r="N139" s="72" t="s">
        <v>72</v>
      </c>
    </row>
    <row r="140" spans="2:14" x14ac:dyDescent="0.2">
      <c r="B140" s="73">
        <v>3000</v>
      </c>
      <c r="C140" s="73">
        <v>20000</v>
      </c>
      <c r="D140" s="69">
        <v>62</v>
      </c>
      <c r="E140" s="69" t="b">
        <f t="shared" si="12"/>
        <v>0</v>
      </c>
      <c r="F140" s="69" t="str">
        <f t="shared" si="10"/>
        <v>62/FAUX</v>
      </c>
      <c r="G140" s="104" t="s">
        <v>91</v>
      </c>
      <c r="H140" s="74" t="s">
        <v>92</v>
      </c>
      <c r="I140" s="74" t="s">
        <v>92</v>
      </c>
      <c r="J140" s="72" t="s">
        <v>189</v>
      </c>
      <c r="K140" s="72" t="s">
        <v>197</v>
      </c>
      <c r="L140" s="231" t="s">
        <v>300</v>
      </c>
      <c r="M140" s="72" t="s">
        <v>174</v>
      </c>
      <c r="N140" s="72" t="s">
        <v>72</v>
      </c>
    </row>
    <row r="141" spans="2:14" x14ac:dyDescent="0.2">
      <c r="B141" s="68">
        <v>0</v>
      </c>
      <c r="C141" s="68">
        <v>3000</v>
      </c>
      <c r="D141" s="69">
        <v>63</v>
      </c>
      <c r="E141" s="69" t="b">
        <f t="shared" si="12"/>
        <v>0</v>
      </c>
      <c r="F141" s="69" t="str">
        <f t="shared" si="10"/>
        <v>63/FAUX</v>
      </c>
      <c r="G141" s="104" t="s">
        <v>91</v>
      </c>
      <c r="H141" s="74" t="s">
        <v>262</v>
      </c>
      <c r="I141" s="74"/>
      <c r="J141" s="72"/>
      <c r="K141" s="74" t="s">
        <v>262</v>
      </c>
      <c r="L141" s="72" t="s">
        <v>247</v>
      </c>
      <c r="M141" s="72" t="s">
        <v>174</v>
      </c>
      <c r="N141" s="72" t="s">
        <v>72</v>
      </c>
    </row>
    <row r="142" spans="2:14" x14ac:dyDescent="0.2">
      <c r="B142" s="73">
        <v>3000</v>
      </c>
      <c r="C142" s="73">
        <v>20000</v>
      </c>
      <c r="D142" s="69">
        <v>63</v>
      </c>
      <c r="E142" s="69" t="b">
        <f t="shared" si="12"/>
        <v>0</v>
      </c>
      <c r="F142" s="69" t="str">
        <f t="shared" si="10"/>
        <v>63/FAUX</v>
      </c>
      <c r="G142" s="104" t="s">
        <v>91</v>
      </c>
      <c r="H142" s="74" t="s">
        <v>262</v>
      </c>
      <c r="I142" s="74" t="s">
        <v>262</v>
      </c>
      <c r="J142" s="72" t="s">
        <v>247</v>
      </c>
      <c r="K142" s="74" t="s">
        <v>92</v>
      </c>
      <c r="L142" s="72" t="s">
        <v>189</v>
      </c>
      <c r="M142" s="72" t="s">
        <v>174</v>
      </c>
      <c r="N142" s="72" t="s">
        <v>72</v>
      </c>
    </row>
    <row r="143" spans="2:14" x14ac:dyDescent="0.2">
      <c r="B143" s="68">
        <v>0</v>
      </c>
      <c r="C143" s="68">
        <v>3000</v>
      </c>
      <c r="D143" s="69">
        <v>64</v>
      </c>
      <c r="E143" s="69" t="b">
        <f t="shared" si="12"/>
        <v>0</v>
      </c>
      <c r="F143" s="69" t="str">
        <f t="shared" si="10"/>
        <v>64/FAUX</v>
      </c>
      <c r="G143" s="104" t="s">
        <v>91</v>
      </c>
      <c r="H143" s="74" t="s">
        <v>249</v>
      </c>
      <c r="I143" s="74"/>
      <c r="J143" s="72"/>
      <c r="K143" s="74" t="s">
        <v>249</v>
      </c>
      <c r="L143" s="72" t="s">
        <v>248</v>
      </c>
      <c r="M143" s="72" t="s">
        <v>174</v>
      </c>
      <c r="N143" s="72" t="s">
        <v>72</v>
      </c>
    </row>
    <row r="144" spans="2:14" x14ac:dyDescent="0.2">
      <c r="B144" s="73">
        <v>3000</v>
      </c>
      <c r="C144" s="73">
        <v>20000</v>
      </c>
      <c r="D144" s="69">
        <v>64</v>
      </c>
      <c r="E144" s="69" t="b">
        <f t="shared" si="12"/>
        <v>0</v>
      </c>
      <c r="F144" s="69" t="str">
        <f t="shared" si="10"/>
        <v>64/FAUX</v>
      </c>
      <c r="G144" s="104" t="s">
        <v>91</v>
      </c>
      <c r="H144" s="74" t="s">
        <v>249</v>
      </c>
      <c r="I144" s="74" t="s">
        <v>249</v>
      </c>
      <c r="J144" s="72" t="s">
        <v>248</v>
      </c>
      <c r="K144" s="74" t="s">
        <v>92</v>
      </c>
      <c r="L144" s="72" t="s">
        <v>189</v>
      </c>
      <c r="M144" s="72" t="s">
        <v>174</v>
      </c>
      <c r="N144" s="72" t="s">
        <v>72</v>
      </c>
    </row>
    <row r="145" spans="2:14" x14ac:dyDescent="0.2">
      <c r="B145" s="68">
        <v>0</v>
      </c>
      <c r="C145" s="68">
        <v>3000</v>
      </c>
      <c r="D145" s="69">
        <v>65</v>
      </c>
      <c r="E145" s="69" t="b">
        <f t="shared" si="12"/>
        <v>0</v>
      </c>
      <c r="F145" s="69" t="str">
        <f t="shared" si="10"/>
        <v>65/FAUX</v>
      </c>
      <c r="G145" s="104" t="s">
        <v>91</v>
      </c>
      <c r="H145" s="74" t="s">
        <v>310</v>
      </c>
      <c r="I145" s="74"/>
      <c r="J145" s="72"/>
      <c r="K145" s="74" t="s">
        <v>310</v>
      </c>
      <c r="L145" s="72" t="s">
        <v>311</v>
      </c>
      <c r="M145" s="72" t="s">
        <v>174</v>
      </c>
      <c r="N145" s="72" t="s">
        <v>72</v>
      </c>
    </row>
    <row r="146" spans="2:14" x14ac:dyDescent="0.2">
      <c r="B146" s="73">
        <v>3000</v>
      </c>
      <c r="C146" s="73">
        <v>20000</v>
      </c>
      <c r="D146" s="69">
        <v>65</v>
      </c>
      <c r="E146" s="69" t="b">
        <f t="shared" si="12"/>
        <v>0</v>
      </c>
      <c r="F146" s="69" t="str">
        <f t="shared" si="10"/>
        <v>65/FAUX</v>
      </c>
      <c r="G146" s="104" t="s">
        <v>91</v>
      </c>
      <c r="H146" s="74" t="s">
        <v>310</v>
      </c>
      <c r="I146" s="74" t="s">
        <v>310</v>
      </c>
      <c r="J146" s="72" t="s">
        <v>311</v>
      </c>
      <c r="K146" s="74" t="s">
        <v>92</v>
      </c>
      <c r="L146" s="72" t="s">
        <v>189</v>
      </c>
      <c r="M146" s="72" t="s">
        <v>174</v>
      </c>
      <c r="N146" s="72" t="s">
        <v>72</v>
      </c>
    </row>
    <row r="147" spans="2:14" x14ac:dyDescent="0.2">
      <c r="B147" s="68">
        <v>0</v>
      </c>
      <c r="C147" s="68">
        <v>3000</v>
      </c>
      <c r="D147" s="69">
        <v>66</v>
      </c>
      <c r="E147" s="69" t="b">
        <f t="shared" si="12"/>
        <v>0</v>
      </c>
      <c r="F147" s="69" t="str">
        <f t="shared" si="10"/>
        <v>66/FAUX</v>
      </c>
      <c r="G147" s="104" t="s">
        <v>95</v>
      </c>
      <c r="H147" s="74" t="s">
        <v>96</v>
      </c>
      <c r="I147" s="74"/>
      <c r="J147" s="72"/>
      <c r="K147" s="74" t="s">
        <v>96</v>
      </c>
      <c r="L147" s="72" t="s">
        <v>97</v>
      </c>
      <c r="M147" s="72" t="s">
        <v>174</v>
      </c>
      <c r="N147" s="72" t="s">
        <v>72</v>
      </c>
    </row>
    <row r="148" spans="2:14" x14ac:dyDescent="0.2">
      <c r="B148" s="73">
        <v>3000</v>
      </c>
      <c r="C148" s="73">
        <v>20000</v>
      </c>
      <c r="D148" s="69">
        <v>66</v>
      </c>
      <c r="E148" s="69" t="b">
        <f t="shared" si="12"/>
        <v>0</v>
      </c>
      <c r="F148" s="69" t="str">
        <f t="shared" si="10"/>
        <v>66/FAUX</v>
      </c>
      <c r="G148" s="104" t="s">
        <v>95</v>
      </c>
      <c r="H148" s="74" t="s">
        <v>96</v>
      </c>
      <c r="I148" s="74" t="s">
        <v>96</v>
      </c>
      <c r="J148" s="72" t="s">
        <v>190</v>
      </c>
      <c r="K148" s="72" t="s">
        <v>197</v>
      </c>
      <c r="L148" s="231" t="s">
        <v>300</v>
      </c>
      <c r="M148" s="72" t="s">
        <v>174</v>
      </c>
      <c r="N148" s="72" t="s">
        <v>72</v>
      </c>
    </row>
    <row r="149" spans="2:14" x14ac:dyDescent="0.2">
      <c r="B149" s="68">
        <v>0</v>
      </c>
      <c r="C149" s="68">
        <v>3000</v>
      </c>
      <c r="D149" s="69">
        <v>67</v>
      </c>
      <c r="E149" s="69" t="b">
        <f t="shared" si="12"/>
        <v>0</v>
      </c>
      <c r="F149" s="69" t="str">
        <f t="shared" si="10"/>
        <v>67/FAUX</v>
      </c>
      <c r="G149" s="104" t="s">
        <v>95</v>
      </c>
      <c r="H149" s="74" t="s">
        <v>237</v>
      </c>
      <c r="I149" s="74"/>
      <c r="J149" s="72"/>
      <c r="K149" s="74" t="s">
        <v>237</v>
      </c>
      <c r="L149" s="72" t="s">
        <v>183</v>
      </c>
      <c r="M149" s="72" t="s">
        <v>174</v>
      </c>
      <c r="N149" s="72" t="s">
        <v>72</v>
      </c>
    </row>
    <row r="150" spans="2:14" x14ac:dyDescent="0.2">
      <c r="B150" s="73">
        <v>3000</v>
      </c>
      <c r="C150" s="73">
        <v>20000</v>
      </c>
      <c r="D150" s="69">
        <v>67</v>
      </c>
      <c r="E150" s="69" t="b">
        <f t="shared" si="12"/>
        <v>0</v>
      </c>
      <c r="F150" s="69" t="str">
        <f t="shared" si="10"/>
        <v>67/FAUX</v>
      </c>
      <c r="G150" s="104" t="s">
        <v>95</v>
      </c>
      <c r="H150" s="74" t="s">
        <v>237</v>
      </c>
      <c r="I150" s="74" t="s">
        <v>237</v>
      </c>
      <c r="J150" s="72" t="s">
        <v>183</v>
      </c>
      <c r="K150" s="74" t="s">
        <v>96</v>
      </c>
      <c r="L150" s="72" t="s">
        <v>190</v>
      </c>
      <c r="M150" s="72" t="s">
        <v>174</v>
      </c>
      <c r="N150" s="72" t="s">
        <v>72</v>
      </c>
    </row>
    <row r="151" spans="2:14" x14ac:dyDescent="0.2">
      <c r="B151" s="68">
        <v>0</v>
      </c>
      <c r="C151" s="68">
        <v>3000</v>
      </c>
      <c r="D151" s="69">
        <v>68</v>
      </c>
      <c r="E151" s="69" t="b">
        <f t="shared" si="12"/>
        <v>0</v>
      </c>
      <c r="F151" s="69" t="str">
        <f t="shared" si="10"/>
        <v>68/FAUX</v>
      </c>
      <c r="G151" s="104" t="s">
        <v>95</v>
      </c>
      <c r="H151" s="74" t="s">
        <v>119</v>
      </c>
      <c r="I151" s="74"/>
      <c r="J151" s="72"/>
      <c r="K151" s="74" t="s">
        <v>119</v>
      </c>
      <c r="L151" s="72" t="s">
        <v>98</v>
      </c>
      <c r="M151" s="72" t="s">
        <v>174</v>
      </c>
      <c r="N151" s="72" t="s">
        <v>72</v>
      </c>
    </row>
    <row r="152" spans="2:14" x14ac:dyDescent="0.2">
      <c r="B152" s="73">
        <v>3000</v>
      </c>
      <c r="C152" s="73">
        <v>20000</v>
      </c>
      <c r="D152" s="69">
        <v>68</v>
      </c>
      <c r="E152" s="69" t="b">
        <f t="shared" si="12"/>
        <v>0</v>
      </c>
      <c r="F152" s="69" t="str">
        <f t="shared" si="10"/>
        <v>68/FAUX</v>
      </c>
      <c r="G152" s="104" t="s">
        <v>95</v>
      </c>
      <c r="H152" s="74" t="s">
        <v>119</v>
      </c>
      <c r="I152" s="74" t="s">
        <v>119</v>
      </c>
      <c r="J152" s="72" t="s">
        <v>98</v>
      </c>
      <c r="K152" s="74" t="s">
        <v>96</v>
      </c>
      <c r="L152" s="72" t="s">
        <v>190</v>
      </c>
      <c r="M152" s="72" t="s">
        <v>174</v>
      </c>
      <c r="N152" s="72" t="s">
        <v>72</v>
      </c>
    </row>
    <row r="153" spans="2:14" x14ac:dyDescent="0.2">
      <c r="B153" s="68">
        <v>0</v>
      </c>
      <c r="C153" s="68">
        <v>3000</v>
      </c>
      <c r="D153" s="69">
        <v>69</v>
      </c>
      <c r="E153" s="69" t="b">
        <f t="shared" si="12"/>
        <v>0</v>
      </c>
      <c r="F153" s="69" t="str">
        <f t="shared" si="10"/>
        <v>69/FAUX</v>
      </c>
      <c r="G153" s="104" t="s">
        <v>95</v>
      </c>
      <c r="H153" s="74" t="s">
        <v>154</v>
      </c>
      <c r="I153" s="74"/>
      <c r="J153" s="72"/>
      <c r="K153" s="74" t="s">
        <v>154</v>
      </c>
      <c r="L153" s="72" t="s">
        <v>99</v>
      </c>
      <c r="M153" s="72" t="s">
        <v>174</v>
      </c>
      <c r="N153" s="72" t="s">
        <v>72</v>
      </c>
    </row>
    <row r="154" spans="2:14" x14ac:dyDescent="0.2">
      <c r="B154" s="73">
        <v>3000</v>
      </c>
      <c r="C154" s="73">
        <v>20000</v>
      </c>
      <c r="D154" s="69">
        <v>69</v>
      </c>
      <c r="E154" s="69" t="b">
        <f t="shared" si="12"/>
        <v>0</v>
      </c>
      <c r="F154" s="69" t="str">
        <f t="shared" si="10"/>
        <v>69/FAUX</v>
      </c>
      <c r="G154" s="104" t="s">
        <v>95</v>
      </c>
      <c r="H154" s="74" t="s">
        <v>154</v>
      </c>
      <c r="I154" s="74" t="s">
        <v>154</v>
      </c>
      <c r="J154" s="72" t="s">
        <v>99</v>
      </c>
      <c r="K154" s="74" t="s">
        <v>96</v>
      </c>
      <c r="L154" s="72" t="s">
        <v>190</v>
      </c>
      <c r="M154" s="72" t="s">
        <v>174</v>
      </c>
      <c r="N154" s="72" t="s">
        <v>72</v>
      </c>
    </row>
    <row r="155" spans="2:14" x14ac:dyDescent="0.2">
      <c r="B155" s="68">
        <v>0</v>
      </c>
      <c r="C155" s="68">
        <v>3000</v>
      </c>
      <c r="D155" s="69">
        <v>70</v>
      </c>
      <c r="E155" s="69" t="b">
        <f t="shared" si="12"/>
        <v>0</v>
      </c>
      <c r="F155" s="69" t="str">
        <f t="shared" si="10"/>
        <v>70/FAUX</v>
      </c>
      <c r="G155" s="186" t="s">
        <v>270</v>
      </c>
      <c r="H155" s="74"/>
      <c r="I155" s="74"/>
      <c r="J155" s="72"/>
      <c r="K155" s="74"/>
      <c r="L155" s="72" t="s">
        <v>191</v>
      </c>
      <c r="M155" s="72" t="s">
        <v>174</v>
      </c>
      <c r="N155" s="72" t="s">
        <v>72</v>
      </c>
    </row>
    <row r="156" spans="2:14" x14ac:dyDescent="0.2">
      <c r="B156" s="73">
        <v>3000</v>
      </c>
      <c r="C156" s="73">
        <v>20000</v>
      </c>
      <c r="D156" s="69">
        <v>70</v>
      </c>
      <c r="E156" s="69" t="b">
        <f t="shared" si="12"/>
        <v>0</v>
      </c>
      <c r="F156" s="69" t="str">
        <f t="shared" si="10"/>
        <v>70/FAUX</v>
      </c>
      <c r="G156" s="186" t="s">
        <v>270</v>
      </c>
      <c r="H156" s="74"/>
      <c r="I156" s="74"/>
      <c r="J156" s="72" t="s">
        <v>246</v>
      </c>
      <c r="K156" s="74" t="s">
        <v>96</v>
      </c>
      <c r="L156" s="72" t="s">
        <v>190</v>
      </c>
      <c r="M156" s="72" t="s">
        <v>174</v>
      </c>
      <c r="N156" s="72" t="s">
        <v>72</v>
      </c>
    </row>
    <row r="157" spans="2:14" x14ac:dyDescent="0.2">
      <c r="B157" s="68">
        <v>0</v>
      </c>
      <c r="C157" s="68">
        <v>3000</v>
      </c>
      <c r="D157" s="69">
        <v>71</v>
      </c>
      <c r="E157" s="69" t="b">
        <f t="shared" si="12"/>
        <v>0</v>
      </c>
      <c r="F157" s="69" t="str">
        <f t="shared" ref="F157:F158" si="13">D157&amp;"/"&amp;E157</f>
        <v>71/FAUX</v>
      </c>
      <c r="G157" s="228"/>
      <c r="H157" s="226"/>
      <c r="I157" s="226"/>
      <c r="J157" s="227"/>
      <c r="K157" s="226"/>
      <c r="L157" s="227"/>
      <c r="M157" s="227"/>
      <c r="N157" s="227"/>
    </row>
    <row r="158" spans="2:14" x14ac:dyDescent="0.2">
      <c r="B158" s="73">
        <v>3000</v>
      </c>
      <c r="C158" s="73">
        <v>20000</v>
      </c>
      <c r="D158" s="69">
        <v>71</v>
      </c>
      <c r="E158" s="69" t="b">
        <f t="shared" si="12"/>
        <v>0</v>
      </c>
      <c r="F158" s="69" t="str">
        <f t="shared" si="13"/>
        <v>71/FAUX</v>
      </c>
      <c r="G158" s="228"/>
      <c r="H158" s="226"/>
      <c r="I158" s="226"/>
      <c r="J158" s="227"/>
      <c r="K158" s="226"/>
      <c r="L158" s="227"/>
      <c r="M158" s="227"/>
      <c r="N158" s="227"/>
    </row>
    <row r="159" spans="2:14" x14ac:dyDescent="0.2">
      <c r="B159" s="68">
        <v>0</v>
      </c>
      <c r="C159" s="68">
        <v>3000</v>
      </c>
      <c r="D159" s="69">
        <v>72</v>
      </c>
      <c r="E159" s="69" t="b">
        <f>AND($B$4&gt;$B156,$B$4&lt;=$C156)</f>
        <v>0</v>
      </c>
      <c r="F159" s="69" t="str">
        <f t="shared" ref="F159:F160" si="14">D159&amp;"/"&amp;E159</f>
        <v>72/FAUX</v>
      </c>
      <c r="G159" s="186" t="s">
        <v>293</v>
      </c>
      <c r="H159" s="74" t="s">
        <v>294</v>
      </c>
      <c r="I159" s="74"/>
      <c r="J159" s="72"/>
      <c r="K159" s="74" t="s">
        <v>294</v>
      </c>
      <c r="L159" s="72" t="s">
        <v>295</v>
      </c>
      <c r="M159" s="72" t="s">
        <v>174</v>
      </c>
      <c r="N159" s="72" t="s">
        <v>72</v>
      </c>
    </row>
    <row r="160" spans="2:14" x14ac:dyDescent="0.2">
      <c r="B160" s="73">
        <v>3000</v>
      </c>
      <c r="C160" s="73">
        <v>20000</v>
      </c>
      <c r="D160" s="69">
        <v>72</v>
      </c>
      <c r="E160" s="69" t="b">
        <f>AND($B$4&gt;$B157,$B$4&lt;=$C157)</f>
        <v>0</v>
      </c>
      <c r="F160" s="69" t="str">
        <f t="shared" si="14"/>
        <v>72/FAUX</v>
      </c>
      <c r="G160" s="186" t="s">
        <v>293</v>
      </c>
      <c r="H160" s="74" t="s">
        <v>294</v>
      </c>
      <c r="I160" s="74" t="s">
        <v>294</v>
      </c>
      <c r="J160" s="72" t="s">
        <v>295</v>
      </c>
      <c r="K160" s="74" t="s">
        <v>296</v>
      </c>
      <c r="L160" s="72" t="s">
        <v>297</v>
      </c>
      <c r="M160" s="72" t="s">
        <v>174</v>
      </c>
      <c r="N160" s="72" t="s">
        <v>72</v>
      </c>
    </row>
    <row r="161" spans="1:15" x14ac:dyDescent="0.2">
      <c r="B161" s="307" t="s">
        <v>269</v>
      </c>
      <c r="C161" s="307"/>
      <c r="D161" s="52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 x14ac:dyDescent="0.2">
      <c r="B162" s="307"/>
      <c r="C162" s="307"/>
      <c r="D162" s="52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x14ac:dyDescent="0.2">
      <c r="C163" s="52"/>
      <c r="D163" s="52"/>
    </row>
    <row r="164" spans="1:15" x14ac:dyDescent="0.2">
      <c r="A164" s="79"/>
      <c r="B164" s="80" t="s">
        <v>37</v>
      </c>
      <c r="C164" s="81"/>
    </row>
    <row r="165" spans="1:15" x14ac:dyDescent="0.2">
      <c r="A165" s="50">
        <v>2</v>
      </c>
      <c r="B165" s="106" t="s">
        <v>241</v>
      </c>
      <c r="F165" s="52"/>
      <c r="H165" s="76"/>
      <c r="I165" s="76"/>
      <c r="J165" s="76"/>
    </row>
    <row r="166" spans="1:15" x14ac:dyDescent="0.2">
      <c r="A166" s="50">
        <v>3</v>
      </c>
      <c r="B166" s="106"/>
    </row>
    <row r="167" spans="1:15" x14ac:dyDescent="0.2">
      <c r="A167" s="50">
        <v>4</v>
      </c>
      <c r="B167" s="106" t="s">
        <v>53</v>
      </c>
      <c r="H167" s="82"/>
      <c r="I167" s="82"/>
      <c r="J167" s="82"/>
    </row>
    <row r="168" spans="1:15" x14ac:dyDescent="0.2">
      <c r="A168" s="50">
        <v>5</v>
      </c>
      <c r="B168" s="106" t="s">
        <v>230</v>
      </c>
      <c r="C168" s="81"/>
      <c r="D168" s="101"/>
      <c r="H168" s="84"/>
      <c r="I168" s="84"/>
      <c r="J168" s="84"/>
    </row>
    <row r="169" spans="1:15" x14ac:dyDescent="0.2">
      <c r="A169" s="50">
        <v>6</v>
      </c>
      <c r="D169" s="101"/>
      <c r="H169" s="84"/>
      <c r="I169" s="84"/>
      <c r="J169" s="84"/>
    </row>
    <row r="170" spans="1:15" x14ac:dyDescent="0.2">
      <c r="A170" s="50">
        <v>7</v>
      </c>
      <c r="B170" s="91" t="s">
        <v>240</v>
      </c>
      <c r="C170" s="52"/>
      <c r="D170" s="101"/>
      <c r="G170" s="82" t="s">
        <v>28</v>
      </c>
      <c r="H170" s="84"/>
      <c r="I170" s="84"/>
      <c r="J170" s="84"/>
    </row>
    <row r="171" spans="1:15" x14ac:dyDescent="0.2">
      <c r="A171" s="50">
        <v>8</v>
      </c>
      <c r="B171" s="91" t="s">
        <v>54</v>
      </c>
      <c r="C171" s="81"/>
      <c r="G171" s="84" t="s">
        <v>164</v>
      </c>
    </row>
    <row r="172" spans="1:15" x14ac:dyDescent="0.2">
      <c r="A172" s="50">
        <v>9</v>
      </c>
      <c r="B172" s="91" t="s">
        <v>272</v>
      </c>
      <c r="C172" s="81"/>
      <c r="G172" s="84" t="s">
        <v>165</v>
      </c>
      <c r="H172" s="84"/>
      <c r="I172" s="84"/>
      <c r="J172" s="84"/>
    </row>
    <row r="173" spans="1:15" x14ac:dyDescent="0.2">
      <c r="A173" s="50">
        <v>10</v>
      </c>
      <c r="B173" s="91"/>
      <c r="G173" s="84" t="s">
        <v>166</v>
      </c>
      <c r="H173" s="84"/>
      <c r="I173" s="84"/>
      <c r="J173" s="84"/>
    </row>
    <row r="174" spans="1:15" x14ac:dyDescent="0.2">
      <c r="A174" s="50">
        <v>11</v>
      </c>
      <c r="B174" s="108" t="s">
        <v>199</v>
      </c>
      <c r="G174" s="84" t="s">
        <v>167</v>
      </c>
      <c r="H174" s="84"/>
      <c r="I174" s="84"/>
      <c r="J174" s="84"/>
    </row>
    <row r="175" spans="1:15" x14ac:dyDescent="0.2">
      <c r="A175" s="50">
        <v>12</v>
      </c>
      <c r="B175" s="108" t="s">
        <v>56</v>
      </c>
      <c r="G175" s="84" t="s">
        <v>168</v>
      </c>
      <c r="H175" s="84"/>
      <c r="I175" s="84"/>
      <c r="J175" s="84"/>
    </row>
    <row r="176" spans="1:15" x14ac:dyDescent="0.2">
      <c r="A176" s="50">
        <v>13</v>
      </c>
      <c r="B176" s="91" t="s">
        <v>268</v>
      </c>
      <c r="G176" s="84" t="s">
        <v>169</v>
      </c>
    </row>
    <row r="177" spans="1:7" x14ac:dyDescent="0.2">
      <c r="A177" s="50">
        <v>14</v>
      </c>
      <c r="B177" s="91" t="s">
        <v>202</v>
      </c>
      <c r="G177" s="84" t="s">
        <v>173</v>
      </c>
    </row>
    <row r="178" spans="1:7" x14ac:dyDescent="0.2">
      <c r="A178" s="50">
        <v>15</v>
      </c>
      <c r="D178" s="101"/>
    </row>
    <row r="179" spans="1:7" x14ac:dyDescent="0.2">
      <c r="A179" s="50">
        <v>16</v>
      </c>
      <c r="C179" s="52"/>
      <c r="D179" s="101"/>
    </row>
    <row r="180" spans="1:7" x14ac:dyDescent="0.2">
      <c r="A180" s="50">
        <v>17</v>
      </c>
      <c r="B180" s="106" t="s">
        <v>55</v>
      </c>
      <c r="C180" s="81"/>
    </row>
    <row r="181" spans="1:7" x14ac:dyDescent="0.2">
      <c r="A181" s="50">
        <v>18</v>
      </c>
      <c r="B181" s="108"/>
      <c r="C181" s="81"/>
    </row>
    <row r="182" spans="1:7" x14ac:dyDescent="0.2">
      <c r="A182" s="50">
        <v>19</v>
      </c>
      <c r="B182" s="91" t="s">
        <v>274</v>
      </c>
      <c r="C182" s="52"/>
      <c r="D182" s="101"/>
    </row>
    <row r="183" spans="1:7" x14ac:dyDescent="0.2">
      <c r="A183" s="50">
        <v>20</v>
      </c>
      <c r="D183" s="101"/>
    </row>
    <row r="184" spans="1:7" x14ac:dyDescent="0.2">
      <c r="A184" s="50">
        <v>21</v>
      </c>
      <c r="B184" s="217" t="s">
        <v>253</v>
      </c>
      <c r="D184" s="101"/>
    </row>
    <row r="185" spans="1:7" x14ac:dyDescent="0.2">
      <c r="A185" s="50">
        <v>22</v>
      </c>
      <c r="B185" s="108" t="s">
        <v>252</v>
      </c>
      <c r="C185" s="81"/>
      <c r="D185" s="101"/>
    </row>
    <row r="186" spans="1:7" x14ac:dyDescent="0.2">
      <c r="A186" s="50">
        <v>23</v>
      </c>
      <c r="B186" s="97" t="s">
        <v>245</v>
      </c>
      <c r="D186" s="101"/>
    </row>
    <row r="187" spans="1:7" x14ac:dyDescent="0.2">
      <c r="A187" s="50">
        <v>24</v>
      </c>
      <c r="B187" s="91" t="s">
        <v>292</v>
      </c>
      <c r="D187" s="101"/>
    </row>
    <row r="188" spans="1:7" x14ac:dyDescent="0.2">
      <c r="A188" s="50">
        <v>25</v>
      </c>
      <c r="B188" s="99" t="s">
        <v>318</v>
      </c>
      <c r="D188" s="101"/>
    </row>
    <row r="189" spans="1:7" x14ac:dyDescent="0.2">
      <c r="A189" s="50">
        <v>26</v>
      </c>
      <c r="B189" s="108" t="s">
        <v>319</v>
      </c>
      <c r="C189" s="81"/>
      <c r="D189" s="101"/>
    </row>
    <row r="190" spans="1:7" x14ac:dyDescent="0.2">
      <c r="A190" s="50">
        <v>27</v>
      </c>
      <c r="B190" s="91"/>
      <c r="C190" s="81"/>
    </row>
    <row r="191" spans="1:7" x14ac:dyDescent="0.2">
      <c r="A191" s="50">
        <v>28</v>
      </c>
      <c r="B191" s="7" t="s">
        <v>100</v>
      </c>
      <c r="C191" s="81"/>
    </row>
    <row r="192" spans="1:7" x14ac:dyDescent="0.2">
      <c r="A192" s="50">
        <v>29</v>
      </c>
      <c r="B192" s="91" t="s">
        <v>57</v>
      </c>
      <c r="C192" s="81"/>
      <c r="D192" s="52"/>
    </row>
    <row r="193" spans="1:14" customFormat="1" x14ac:dyDescent="0.2">
      <c r="A193" s="50">
        <v>30</v>
      </c>
      <c r="B193" s="91" t="s">
        <v>304</v>
      </c>
      <c r="C193" s="50"/>
      <c r="D193" s="51"/>
      <c r="E193" s="101"/>
      <c r="F193" s="51"/>
      <c r="G193" s="52"/>
      <c r="H193" s="52"/>
      <c r="I193" s="52"/>
      <c r="J193" s="52"/>
      <c r="K193" s="52"/>
      <c r="L193" s="52"/>
      <c r="M193" s="52"/>
      <c r="N193" s="52"/>
    </row>
    <row r="194" spans="1:14" x14ac:dyDescent="0.2">
      <c r="A194" s="50">
        <v>31</v>
      </c>
      <c r="B194" s="7" t="s">
        <v>101</v>
      </c>
      <c r="C194" s="81"/>
      <c r="D194" s="52"/>
      <c r="E194" s="101"/>
    </row>
    <row r="195" spans="1:14" x14ac:dyDescent="0.2">
      <c r="A195" s="50">
        <v>32</v>
      </c>
      <c r="B195" s="7" t="s">
        <v>121</v>
      </c>
      <c r="C195" s="79"/>
      <c r="E195" s="180"/>
      <c r="F195"/>
    </row>
    <row r="196" spans="1:14" x14ac:dyDescent="0.2">
      <c r="A196" s="50">
        <v>33</v>
      </c>
      <c r="D196" s="101"/>
      <c r="E196" s="101"/>
    </row>
    <row r="197" spans="1:14" x14ac:dyDescent="0.2">
      <c r="A197" s="50">
        <v>34</v>
      </c>
      <c r="B197" s="7" t="s">
        <v>257</v>
      </c>
      <c r="C197" s="52"/>
      <c r="D197" s="101"/>
      <c r="E197" s="101"/>
      <c r="H197" s="50"/>
    </row>
    <row r="198" spans="1:14" x14ac:dyDescent="0.2">
      <c r="A198" s="50">
        <v>35</v>
      </c>
      <c r="B198" s="91" t="s">
        <v>282</v>
      </c>
      <c r="D198" s="101"/>
      <c r="E198" s="101"/>
      <c r="H198" s="81"/>
    </row>
    <row r="199" spans="1:14" x14ac:dyDescent="0.2">
      <c r="A199" s="50">
        <v>36</v>
      </c>
      <c r="B199" s="7" t="s">
        <v>278</v>
      </c>
      <c r="C199" s="81"/>
      <c r="E199" s="101"/>
    </row>
    <row r="200" spans="1:14" x14ac:dyDescent="0.2">
      <c r="A200" s="50">
        <v>37</v>
      </c>
      <c r="B200" s="91" t="s">
        <v>264</v>
      </c>
      <c r="E200" s="101"/>
    </row>
    <row r="201" spans="1:14" x14ac:dyDescent="0.2">
      <c r="A201" s="50">
        <v>38</v>
      </c>
      <c r="B201" s="7" t="s">
        <v>265</v>
      </c>
      <c r="C201" s="81"/>
      <c r="D201" s="101"/>
      <c r="E201" s="101"/>
    </row>
    <row r="202" spans="1:14" x14ac:dyDescent="0.2">
      <c r="A202" s="50">
        <v>39</v>
      </c>
      <c r="B202" s="7" t="s">
        <v>280</v>
      </c>
      <c r="C202" s="81"/>
      <c r="E202" s="101"/>
      <c r="G202"/>
    </row>
    <row r="203" spans="1:14" x14ac:dyDescent="0.2">
      <c r="A203" s="50">
        <v>40</v>
      </c>
      <c r="B203" s="91" t="s">
        <v>285</v>
      </c>
      <c r="C203" s="52"/>
      <c r="E203" s="101"/>
    </row>
    <row r="204" spans="1:14" x14ac:dyDescent="0.2">
      <c r="A204" s="50">
        <v>41</v>
      </c>
      <c r="B204" s="91" t="s">
        <v>302</v>
      </c>
      <c r="E204" s="101"/>
    </row>
    <row r="205" spans="1:14" x14ac:dyDescent="0.2">
      <c r="A205" s="50">
        <v>42</v>
      </c>
      <c r="E205" s="101"/>
    </row>
    <row r="206" spans="1:14" x14ac:dyDescent="0.2">
      <c r="A206" s="50">
        <v>43</v>
      </c>
      <c r="B206" s="107" t="s">
        <v>59</v>
      </c>
      <c r="E206" s="101"/>
    </row>
    <row r="207" spans="1:14" x14ac:dyDescent="0.2">
      <c r="A207" s="50">
        <v>44</v>
      </c>
      <c r="B207" s="91" t="s">
        <v>266</v>
      </c>
      <c r="E207" s="101"/>
    </row>
    <row r="208" spans="1:14" x14ac:dyDescent="0.2">
      <c r="A208" s="50">
        <v>45</v>
      </c>
      <c r="B208" s="99" t="s">
        <v>138</v>
      </c>
      <c r="E208" s="101"/>
    </row>
    <row r="209" spans="1:14" x14ac:dyDescent="0.2">
      <c r="A209" s="50">
        <v>46</v>
      </c>
      <c r="B209" s="7" t="s">
        <v>179</v>
      </c>
      <c r="D209" s="52"/>
      <c r="E209" s="101"/>
    </row>
    <row r="210" spans="1:14" x14ac:dyDescent="0.2">
      <c r="A210" s="50">
        <v>47</v>
      </c>
      <c r="B210" s="91" t="s">
        <v>290</v>
      </c>
      <c r="E210" s="101"/>
    </row>
    <row r="211" spans="1:14" x14ac:dyDescent="0.2">
      <c r="A211" s="50">
        <v>48</v>
      </c>
      <c r="B211" s="7" t="s">
        <v>250</v>
      </c>
      <c r="C211" s="81"/>
      <c r="E211" s="101"/>
      <c r="G211" s="224"/>
    </row>
    <row r="212" spans="1:14" x14ac:dyDescent="0.2">
      <c r="A212" s="50">
        <v>49</v>
      </c>
      <c r="B212" s="91" t="s">
        <v>305</v>
      </c>
      <c r="C212" s="52"/>
      <c r="D212" s="101"/>
      <c r="E212" s="101"/>
      <c r="G212" s="224"/>
    </row>
    <row r="213" spans="1:14" x14ac:dyDescent="0.2">
      <c r="A213" s="50">
        <v>50</v>
      </c>
      <c r="B213" s="106" t="s">
        <v>323</v>
      </c>
      <c r="C213" s="81"/>
      <c r="D213" s="101"/>
      <c r="E213" s="101"/>
    </row>
    <row r="214" spans="1:14" x14ac:dyDescent="0.2">
      <c r="A214" s="50">
        <v>51</v>
      </c>
      <c r="B214" s="7" t="s">
        <v>124</v>
      </c>
      <c r="C214" s="81"/>
      <c r="D214" s="180"/>
      <c r="E214" s="101"/>
    </row>
    <row r="215" spans="1:14" x14ac:dyDescent="0.2">
      <c r="A215" s="50">
        <v>52</v>
      </c>
      <c r="B215" s="7" t="s">
        <v>244</v>
      </c>
      <c r="C215" s="81"/>
      <c r="D215" s="101"/>
      <c r="E215" s="101"/>
      <c r="H215"/>
      <c r="I215"/>
      <c r="J215"/>
      <c r="K215"/>
      <c r="L215"/>
      <c r="M215"/>
      <c r="N215"/>
    </row>
    <row r="216" spans="1:14" x14ac:dyDescent="0.2">
      <c r="A216" s="50">
        <v>53</v>
      </c>
      <c r="B216" s="7" t="s">
        <v>76</v>
      </c>
      <c r="C216" s="185"/>
      <c r="D216" s="101"/>
      <c r="E216" s="101"/>
    </row>
    <row r="217" spans="1:14" x14ac:dyDescent="0.2">
      <c r="A217" s="50">
        <v>54</v>
      </c>
      <c r="B217" s="99" t="s">
        <v>178</v>
      </c>
      <c r="C217" s="81"/>
      <c r="D217" s="101"/>
      <c r="E217" s="101"/>
    </row>
    <row r="218" spans="1:14" x14ac:dyDescent="0.2">
      <c r="A218" s="50">
        <v>55</v>
      </c>
      <c r="B218" s="99" t="s">
        <v>61</v>
      </c>
      <c r="C218" s="81"/>
      <c r="D218" s="101"/>
      <c r="E218" s="101"/>
    </row>
    <row r="219" spans="1:14" x14ac:dyDescent="0.2">
      <c r="A219" s="50">
        <v>56</v>
      </c>
      <c r="B219" s="99" t="s">
        <v>178</v>
      </c>
      <c r="C219" s="180"/>
      <c r="D219" s="101"/>
      <c r="E219" s="101"/>
    </row>
    <row r="220" spans="1:14" x14ac:dyDescent="0.2">
      <c r="A220" s="50">
        <v>57</v>
      </c>
      <c r="B220" s="7" t="s">
        <v>60</v>
      </c>
      <c r="C220" s="81"/>
      <c r="D220" s="101"/>
      <c r="E220" s="101"/>
    </row>
    <row r="221" spans="1:14" x14ac:dyDescent="0.2">
      <c r="A221" s="50">
        <v>58</v>
      </c>
      <c r="B221" s="7" t="s">
        <v>77</v>
      </c>
      <c r="C221" s="81"/>
      <c r="D221" s="101"/>
      <c r="E221" s="101"/>
    </row>
    <row r="222" spans="1:14" x14ac:dyDescent="0.2">
      <c r="A222" s="50">
        <v>59</v>
      </c>
      <c r="B222" s="7" t="s">
        <v>62</v>
      </c>
      <c r="C222" s="81"/>
      <c r="D222" s="101"/>
    </row>
    <row r="223" spans="1:14" x14ac:dyDescent="0.2">
      <c r="A223" s="50">
        <v>60</v>
      </c>
      <c r="B223" s="7" t="s">
        <v>271</v>
      </c>
      <c r="C223" s="81"/>
      <c r="D223" s="101"/>
    </row>
    <row r="224" spans="1:14" x14ac:dyDescent="0.2">
      <c r="A224" s="50">
        <v>61</v>
      </c>
      <c r="C224" s="52"/>
      <c r="D224" s="101"/>
    </row>
    <row r="225" spans="1:4" x14ac:dyDescent="0.2">
      <c r="A225" s="50">
        <v>62</v>
      </c>
      <c r="B225" s="105" t="s">
        <v>93</v>
      </c>
      <c r="C225" s="81"/>
      <c r="D225" s="101"/>
    </row>
    <row r="226" spans="1:4" x14ac:dyDescent="0.2">
      <c r="A226" s="50">
        <v>63</v>
      </c>
      <c r="B226" s="7" t="s">
        <v>263</v>
      </c>
      <c r="C226" s="81"/>
      <c r="D226" s="101"/>
    </row>
    <row r="227" spans="1:4" x14ac:dyDescent="0.2">
      <c r="A227" s="50">
        <v>64</v>
      </c>
      <c r="B227" s="7" t="s">
        <v>243</v>
      </c>
      <c r="C227" s="81"/>
      <c r="D227" s="101"/>
    </row>
    <row r="228" spans="1:4" x14ac:dyDescent="0.2">
      <c r="A228" s="50">
        <v>65</v>
      </c>
      <c r="B228" s="91" t="s">
        <v>312</v>
      </c>
      <c r="C228" s="52"/>
      <c r="D228" s="52"/>
    </row>
    <row r="229" spans="1:4" x14ac:dyDescent="0.2">
      <c r="A229" s="50">
        <v>66</v>
      </c>
      <c r="B229" s="105" t="s">
        <v>94</v>
      </c>
      <c r="C229" s="81"/>
      <c r="D229" s="101"/>
    </row>
    <row r="230" spans="1:4" x14ac:dyDescent="0.2">
      <c r="A230" s="50">
        <v>67</v>
      </c>
      <c r="B230" s="7" t="s">
        <v>242</v>
      </c>
      <c r="D230" s="101"/>
    </row>
    <row r="231" spans="1:4" x14ac:dyDescent="0.2">
      <c r="A231" s="50">
        <v>68</v>
      </c>
      <c r="B231" s="7" t="s">
        <v>120</v>
      </c>
      <c r="D231" s="101"/>
    </row>
    <row r="232" spans="1:4" x14ac:dyDescent="0.2">
      <c r="A232" s="50">
        <v>69</v>
      </c>
      <c r="B232" s="102" t="s">
        <v>153</v>
      </c>
      <c r="C232" s="81"/>
      <c r="D232" s="101"/>
    </row>
    <row r="233" spans="1:4" x14ac:dyDescent="0.2">
      <c r="A233" s="50">
        <v>70</v>
      </c>
      <c r="B233" s="99"/>
      <c r="C233" s="81"/>
    </row>
    <row r="234" spans="1:4" x14ac:dyDescent="0.2">
      <c r="A234" s="50">
        <v>71</v>
      </c>
    </row>
    <row r="235" spans="1:4" x14ac:dyDescent="0.2">
      <c r="A235" s="50">
        <v>72</v>
      </c>
      <c r="B235" s="91" t="s">
        <v>298</v>
      </c>
    </row>
  </sheetData>
  <autoFilter ref="A18:O162" xr:uid="{00000000-0009-0000-0000-000006000000}"/>
  <mergeCells count="2">
    <mergeCell ref="B6:C6"/>
    <mergeCell ref="B161:C162"/>
  </mergeCells>
  <phoneticPr fontId="3" type="noConversion"/>
  <hyperlinks>
    <hyperlink ref="B209" r:id="rId1" xr:uid="{00000000-0004-0000-0600-000002000000}"/>
    <hyperlink ref="B208" r:id="rId2" xr:uid="{00000000-0004-0000-0600-000006000000}"/>
    <hyperlink ref="B220" r:id="rId3" xr:uid="{00000000-0004-0000-0600-000007000000}"/>
    <hyperlink ref="B215" r:id="rId4" xr:uid="{00000000-0004-0000-0600-000008000000}"/>
    <hyperlink ref="B218" r:id="rId5" xr:uid="{00000000-0004-0000-0600-000009000000}"/>
    <hyperlink ref="B222" r:id="rId6" xr:uid="{00000000-0004-0000-0600-00000A000000}"/>
    <hyperlink ref="B214" r:id="rId7" xr:uid="{00000000-0004-0000-0600-00000C000000}"/>
    <hyperlink ref="B216" r:id="rId8" xr:uid="{00000000-0004-0000-0600-00000D000000}"/>
    <hyperlink ref="B221" r:id="rId9" xr:uid="{00000000-0004-0000-0600-00000E000000}"/>
    <hyperlink ref="B219" r:id="rId10" xr:uid="{00000000-0004-0000-0600-00000F000000}"/>
    <hyperlink ref="B229" r:id="rId11" xr:uid="{00000000-0004-0000-0600-000010000000}"/>
    <hyperlink ref="B230" r:id="rId12" xr:uid="{00000000-0004-0000-0600-000011000000}"/>
    <hyperlink ref="B231" r:id="rId13" xr:uid="{00000000-0004-0000-0600-000012000000}"/>
    <hyperlink ref="B191" r:id="rId14" xr:uid="{00000000-0004-0000-0600-000013000000}"/>
    <hyperlink ref="B194" r:id="rId15" xr:uid="{00000000-0004-0000-0600-000014000000}"/>
    <hyperlink ref="B186" r:id="rId16" xr:uid="{00000000-0004-0000-0600-000016000000}"/>
    <hyperlink ref="B195" r:id="rId17" xr:uid="{00000000-0004-0000-0600-000017000000}"/>
    <hyperlink ref="B187" r:id="rId18" xr:uid="{00000000-0004-0000-0600-00001A000000}"/>
    <hyperlink ref="B232" r:id="rId19" xr:uid="{00000000-0004-0000-0600-00001B000000}"/>
    <hyperlink ref="B197" r:id="rId20" xr:uid="{00000000-0004-0000-0600-00001D000000}"/>
    <hyperlink ref="B206" r:id="rId21" xr:uid="{00000000-0004-0000-0600-00001F000000}"/>
    <hyperlink ref="B174" r:id="rId22" xr:uid="{00000000-0004-0000-0600-000021000000}"/>
    <hyperlink ref="B177" r:id="rId23" xr:uid="{00000000-0004-0000-0600-000022000000}"/>
    <hyperlink ref="B168" r:id="rId24" xr:uid="{00000000-0004-0000-0600-000023000000}"/>
    <hyperlink ref="B170" r:id="rId25" xr:uid="{00000000-0004-0000-0600-000024000000}"/>
    <hyperlink ref="B227" r:id="rId26" xr:uid="{00000000-0004-0000-0600-000027000000}"/>
    <hyperlink ref="B211" r:id="rId27" xr:uid="{00000000-0004-0000-0600-000028000000}"/>
    <hyperlink ref="B185" r:id="rId28" xr:uid="{00000000-0004-0000-0600-00002A000000}"/>
    <hyperlink ref="B184" r:id="rId29" xr:uid="{00000000-0004-0000-0600-00002B000000}"/>
    <hyperlink ref="B226" r:id="rId30" xr:uid="{00000000-0004-0000-0600-00002C000000}"/>
    <hyperlink ref="B200" r:id="rId31" xr:uid="{00000000-0004-0000-0600-00002D000000}"/>
    <hyperlink ref="B201" r:id="rId32" xr:uid="{00000000-0004-0000-0600-00002E000000}"/>
    <hyperlink ref="B207" r:id="rId33" xr:uid="{00000000-0004-0000-0600-00002F000000}"/>
    <hyperlink ref="B176" r:id="rId34" xr:uid="{00000000-0004-0000-0600-000030000000}"/>
    <hyperlink ref="B223" r:id="rId35" xr:uid="{5CC60750-BC8A-4C69-B236-81A664DCD36D}"/>
    <hyperlink ref="B172" r:id="rId36" xr:uid="{0AAD66AD-FE16-4046-9415-55EB14F9C711}"/>
    <hyperlink ref="B182" r:id="rId37" xr:uid="{D64D6140-2475-49E6-B2ED-1E00DFF82B27}"/>
    <hyperlink ref="B199" r:id="rId38" xr:uid="{676BC050-A9D4-4E71-A60A-A1A2A8A6DCBE}"/>
    <hyperlink ref="B202" r:id="rId39" xr:uid="{CECB7BE6-8336-4CFD-BCB8-8B0CEA3B914B}"/>
    <hyperlink ref="B198" r:id="rId40" xr:uid="{1A4EA418-20DA-48EA-A08E-5012E8DEB6F7}"/>
    <hyperlink ref="B203" r:id="rId41" xr:uid="{B5D8D2CE-48AB-4DA6-8C1F-6061425F9E83}"/>
    <hyperlink ref="B210" r:id="rId42" xr:uid="{D8265339-2DF1-4C77-8EB3-90D288987ED0}"/>
    <hyperlink ref="B235" r:id="rId43" xr:uid="{A47727E3-6634-4F12-9E35-02FC3356EF45}"/>
    <hyperlink ref="B165" r:id="rId44" xr:uid="{14E5B491-E048-4E41-B5A9-DD04DF0B4CA0}"/>
    <hyperlink ref="B204" r:id="rId45" xr:uid="{42F6AF46-EA6A-4F33-8641-74087DEDDDC7}"/>
    <hyperlink ref="B193" r:id="rId46" xr:uid="{C7D8CE61-2405-4ADD-A237-93D8EE652252}"/>
    <hyperlink ref="B217" r:id="rId47" xr:uid="{C920DF48-1A68-4E36-AC84-C1E1FB7FA94F}"/>
    <hyperlink ref="B212" r:id="rId48" xr:uid="{E414BBA6-678B-4C3F-BA6D-5B00A5D62ACD}"/>
    <hyperlink ref="B228" r:id="rId49" xr:uid="{6452B3E6-55B9-4503-AC2A-0D82829A2EF2}"/>
    <hyperlink ref="B188" r:id="rId50" xr:uid="{041D4257-4BC4-4332-A2B8-1997232FB961}"/>
    <hyperlink ref="B189" r:id="rId51" xr:uid="{B7D32F44-0F58-4D50-B9FE-A2F6E31F2BC1}"/>
    <hyperlink ref="B213" r:id="rId52" xr:uid="{86E9EF27-6FC3-4F77-8E9C-5929C16E3246}"/>
  </hyperlinks>
  <pageMargins left="0.48958333333333331" right="0.39583333333333331" top="0.77083333333333337" bottom="0.82677165354330717" header="0.27559055118110237" footer="0.11811023622047245"/>
  <pageSetup paperSize="9" orientation="portrait" r:id="rId53"/>
  <headerFooter differentFirst="1">
    <oddHeader>&amp;L&amp;G</oddHeader>
    <oddFooter>&amp;L&amp;8ARC_FORMULAIRE_3940&amp;C&amp;8V 22 - 17.02.2022&amp;R&amp;8&amp;P / &amp;N</oddFooter>
    <firstHeader>&amp;L&amp;G&amp;R&amp;G</firstHeader>
    <firstFooter>&amp;L&amp;G &amp;8ARC_FORMULAIRE_3940&amp;C&amp;8V 22 - 17.02.2022&amp;R&amp;8&amp;P / &amp;N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6"/>
  <dimension ref="A2:O135"/>
  <sheetViews>
    <sheetView topLeftCell="A63" zoomScaleNormal="100" workbookViewId="0">
      <selection activeCell="E99" sqref="E99"/>
    </sheetView>
  </sheetViews>
  <sheetFormatPr baseColWidth="10" defaultColWidth="11.42578125" defaultRowHeight="12.75" x14ac:dyDescent="0.2"/>
  <cols>
    <col min="1" max="1" width="5.7109375" style="52" customWidth="1"/>
    <col min="2" max="2" width="28.7109375" style="52" customWidth="1"/>
    <col min="3" max="3" width="18.42578125" style="50" customWidth="1"/>
    <col min="4" max="4" width="12" style="51" bestFit="1" customWidth="1"/>
    <col min="5" max="6" width="12" style="51" customWidth="1"/>
    <col min="7" max="7" width="55.7109375" style="52" customWidth="1"/>
    <col min="8" max="9" width="21.85546875" style="52" bestFit="1" customWidth="1"/>
    <col min="10" max="10" width="60.42578125" style="52" customWidth="1"/>
    <col min="11" max="11" width="21.85546875" style="52" bestFit="1" customWidth="1"/>
    <col min="12" max="12" width="16.5703125" style="52" customWidth="1"/>
    <col min="13" max="13" width="19.7109375" style="52" customWidth="1"/>
    <col min="14" max="14" width="21.140625" style="52" customWidth="1"/>
    <col min="15" max="16384" width="11.42578125" style="52"/>
  </cols>
  <sheetData>
    <row r="2" spans="2:6" x14ac:dyDescent="0.2">
      <c r="B2" s="109" t="s">
        <v>105</v>
      </c>
    </row>
    <row r="3" spans="2:6" x14ac:dyDescent="0.2">
      <c r="B3" s="53">
        <v>10</v>
      </c>
      <c r="C3" s="54" t="s">
        <v>32</v>
      </c>
    </row>
    <row r="4" spans="2:6" x14ac:dyDescent="0.2">
      <c r="B4" s="55">
        <f>'Investissement VD'!T41</f>
        <v>0</v>
      </c>
      <c r="C4" s="210" t="s">
        <v>217</v>
      </c>
      <c r="F4" s="51">
        <v>45498</v>
      </c>
    </row>
    <row r="6" spans="2:6" x14ac:dyDescent="0.2">
      <c r="B6" s="304" t="s">
        <v>33</v>
      </c>
      <c r="C6" s="304"/>
    </row>
    <row r="7" spans="2:6" s="57" customFormat="1" x14ac:dyDescent="0.2">
      <c r="B7" s="56" t="str">
        <f>G18</f>
        <v>VD_Section</v>
      </c>
      <c r="C7" s="56" t="e">
        <f>VLOOKUP($B$3&amp;"/VRAI",VD_VarComp,2,FALSE)</f>
        <v>#N/A</v>
      </c>
    </row>
    <row r="8" spans="2:6" s="57" customFormat="1" x14ac:dyDescent="0.2">
      <c r="B8" s="56" t="str">
        <f>H18</f>
        <v>VD_Facture</v>
      </c>
      <c r="C8" s="56" t="e">
        <f>VLOOKUP($B$3&amp;"/VRAI",VD_VarComp,3,FALSE)</f>
        <v>#N/A</v>
      </c>
    </row>
    <row r="9" spans="2:6" s="57" customFormat="1" x14ac:dyDescent="0.2">
      <c r="B9" s="56" t="str">
        <f>I18</f>
        <v>VD_Signature</v>
      </c>
      <c r="C9" s="56" t="e">
        <f>VLOOKUP($B$3&amp;"/VRAI",VD_VarComp,4,FALSE)</f>
        <v>#N/A</v>
      </c>
    </row>
    <row r="10" spans="2:6" s="57" customFormat="1" x14ac:dyDescent="0.2">
      <c r="B10" s="56" t="str">
        <f>J18</f>
        <v>VD_Poste</v>
      </c>
      <c r="C10" s="56" t="e">
        <f>VLOOKUP($B$3&amp;"/VRAI",VD_VarComp,5,FALSE)</f>
        <v>#N/A</v>
      </c>
    </row>
    <row r="11" spans="2:6" s="57" customFormat="1" x14ac:dyDescent="0.2">
      <c r="B11" s="56" t="str">
        <f>K18</f>
        <v>VD_Signature 1</v>
      </c>
      <c r="C11" s="56" t="e">
        <f>IF(VLOOKUP($B$3&amp;"/VRAI",VD_VarComp,6,FALSE)="","",VLOOKUP($B$3&amp;"/VRAI",VD_VarComp,6,FALSE))</f>
        <v>#N/A</v>
      </c>
    </row>
    <row r="12" spans="2:6" s="57" customFormat="1" x14ac:dyDescent="0.2">
      <c r="B12" s="56" t="str">
        <f>L18</f>
        <v>VD_Poste 1</v>
      </c>
      <c r="C12" s="56" t="e">
        <f>IF(VLOOKUP($B$3&amp;"/VRAI",VD_VarComp,7,FALSE)="","",VLOOKUP($B$3&amp;"/VRAI",VD_VarComp,7,FALSE))</f>
        <v>#N/A</v>
      </c>
    </row>
    <row r="13" spans="2:6" s="57" customFormat="1" x14ac:dyDescent="0.2">
      <c r="B13" s="56" t="str">
        <f>M18</f>
        <v>VD_Signature 2</v>
      </c>
      <c r="C13" s="56" t="e">
        <f>IF(VLOOKUP($B$3&amp;"/VRAI",VD_VarComp,8,FALSE)="","",VLOOKUP($B$3&amp;"/VRAI",VD_VarComp,8,FALSE))</f>
        <v>#N/A</v>
      </c>
    </row>
    <row r="14" spans="2:6" s="57" customFormat="1" x14ac:dyDescent="0.2">
      <c r="B14" s="56" t="str">
        <f>N18</f>
        <v>VD_Poste 2</v>
      </c>
      <c r="C14" s="56" t="e">
        <f>IF(VLOOKUP($B$3&amp;"/VRAI",VD_VarComp,9,FALSE)="","",VLOOKUP($B$3&amp;"/VRAI",VD_VarComp,9,FALSE))</f>
        <v>#N/A</v>
      </c>
    </row>
    <row r="16" spans="2:6" x14ac:dyDescent="0.2">
      <c r="E16" s="58" t="s">
        <v>34</v>
      </c>
      <c r="F16" s="58" t="s">
        <v>34</v>
      </c>
    </row>
    <row r="17" spans="2:15" x14ac:dyDescent="0.2">
      <c r="B17" s="59"/>
      <c r="C17" s="59"/>
      <c r="D17" s="59"/>
      <c r="E17" s="60"/>
      <c r="F17" s="60">
        <v>1</v>
      </c>
      <c r="G17" s="61">
        <v>2</v>
      </c>
      <c r="H17" s="61">
        <v>3</v>
      </c>
      <c r="I17" s="61">
        <v>4</v>
      </c>
      <c r="J17" s="61">
        <v>5</v>
      </c>
      <c r="K17" s="61">
        <v>6</v>
      </c>
      <c r="L17" s="61">
        <v>7</v>
      </c>
      <c r="M17" s="61">
        <v>8</v>
      </c>
      <c r="N17" s="61">
        <v>9</v>
      </c>
      <c r="O17" s="59"/>
    </row>
    <row r="18" spans="2:15" s="63" customFormat="1" ht="25.5" x14ac:dyDescent="0.2">
      <c r="B18" s="62" t="s">
        <v>22</v>
      </c>
      <c r="C18" s="62" t="s">
        <v>31</v>
      </c>
      <c r="D18" s="62" t="s">
        <v>21</v>
      </c>
      <c r="E18" s="62" t="s">
        <v>35</v>
      </c>
      <c r="F18" s="62" t="s">
        <v>36</v>
      </c>
      <c r="G18" s="62" t="s">
        <v>106</v>
      </c>
      <c r="H18" s="62" t="s">
        <v>107</v>
      </c>
      <c r="I18" s="62" t="s">
        <v>108</v>
      </c>
      <c r="J18" s="62" t="s">
        <v>109</v>
      </c>
      <c r="K18" s="62" t="s">
        <v>110</v>
      </c>
      <c r="L18" s="62" t="s">
        <v>111</v>
      </c>
      <c r="M18" s="62" t="s">
        <v>112</v>
      </c>
      <c r="N18" s="62" t="s">
        <v>113</v>
      </c>
    </row>
    <row r="19" spans="2:15" s="63" customFormat="1" x14ac:dyDescent="0.2">
      <c r="B19" s="64">
        <v>0</v>
      </c>
      <c r="C19" s="64">
        <v>20000</v>
      </c>
      <c r="D19" s="65">
        <v>2</v>
      </c>
      <c r="E19" s="65" t="b">
        <f>AND($B$4&gt;$B19,$B$4&lt;=$C19)</f>
        <v>0</v>
      </c>
      <c r="F19" s="65" t="str">
        <f t="shared" ref="F19:F32" si="0">D19&amp;"/"&amp;E19</f>
        <v>2/FAUX</v>
      </c>
      <c r="G19" s="66" t="s">
        <v>52</v>
      </c>
      <c r="H19" s="67" t="s">
        <v>197</v>
      </c>
      <c r="I19" s="67" t="s">
        <v>197</v>
      </c>
      <c r="J19" s="67" t="s">
        <v>300</v>
      </c>
      <c r="K19" s="67" t="s">
        <v>9</v>
      </c>
      <c r="L19" s="67" t="s">
        <v>9</v>
      </c>
      <c r="M19" s="67"/>
      <c r="N19" s="67"/>
    </row>
    <row r="20" spans="2:15" x14ac:dyDescent="0.2">
      <c r="B20" s="64">
        <v>0</v>
      </c>
      <c r="C20" s="64">
        <v>20000</v>
      </c>
      <c r="D20" s="65">
        <v>3</v>
      </c>
      <c r="E20" s="65" t="b">
        <f>AND($B$4&gt;$B20,$B$4&lt;=$C20)</f>
        <v>0</v>
      </c>
      <c r="F20" s="65" t="str">
        <f t="shared" ref="F20" si="1">D20&amp;"/"&amp;E20</f>
        <v>3/FAUX</v>
      </c>
      <c r="G20" s="66" t="s">
        <v>52</v>
      </c>
      <c r="H20" s="67" t="s">
        <v>197</v>
      </c>
      <c r="I20" s="67" t="s">
        <v>197</v>
      </c>
      <c r="J20" s="67" t="s">
        <v>66</v>
      </c>
      <c r="K20" s="67"/>
      <c r="L20" s="111"/>
      <c r="M20" s="67"/>
      <c r="N20" s="67"/>
    </row>
    <row r="21" spans="2:15" x14ac:dyDescent="0.2">
      <c r="B21" s="64">
        <v>0</v>
      </c>
      <c r="C21" s="64">
        <v>20000</v>
      </c>
      <c r="D21" s="65">
        <v>4</v>
      </c>
      <c r="E21" s="65" t="b">
        <f>AND($B$4&gt;$B21,$B$4&lt;=$C21)</f>
        <v>0</v>
      </c>
      <c r="F21" s="65" t="str">
        <f>D21&amp;"/"&amp;E21</f>
        <v>4/FAUX</v>
      </c>
      <c r="G21" s="66" t="s">
        <v>52</v>
      </c>
      <c r="H21" s="67" t="s">
        <v>116</v>
      </c>
      <c r="I21" s="67" t="s">
        <v>116</v>
      </c>
      <c r="J21" s="67" t="s">
        <v>115</v>
      </c>
      <c r="K21" s="67"/>
      <c r="L21" s="111"/>
      <c r="M21" s="67" t="s">
        <v>197</v>
      </c>
      <c r="N21" s="67" t="s">
        <v>300</v>
      </c>
    </row>
    <row r="22" spans="2:15" x14ac:dyDescent="0.2">
      <c r="B22" s="64">
        <v>0</v>
      </c>
      <c r="C22" s="64">
        <v>3000</v>
      </c>
      <c r="D22" s="65">
        <v>5</v>
      </c>
      <c r="E22" s="65" t="b">
        <f t="shared" ref="E22:E63" si="2">AND($B$4&gt;$B22,$B$4&lt;=$C22)</f>
        <v>0</v>
      </c>
      <c r="F22" s="65" t="str">
        <f t="shared" ref="F22" si="3">D22&amp;"/"&amp;E22</f>
        <v>5/FAUX</v>
      </c>
      <c r="G22" s="66"/>
      <c r="H22" s="67"/>
      <c r="I22" s="67"/>
      <c r="J22" s="67"/>
      <c r="K22" s="67"/>
      <c r="L22" s="111"/>
      <c r="M22" s="67"/>
      <c r="N22" s="67"/>
    </row>
    <row r="23" spans="2:15" x14ac:dyDescent="0.2">
      <c r="B23" s="64">
        <v>0</v>
      </c>
      <c r="C23" s="64">
        <v>20000</v>
      </c>
      <c r="D23" s="65">
        <v>5</v>
      </c>
      <c r="E23" s="65" t="b">
        <f t="shared" si="2"/>
        <v>0</v>
      </c>
      <c r="F23" s="65" t="str">
        <f t="shared" si="0"/>
        <v>5/FAUX</v>
      </c>
      <c r="G23" s="66"/>
      <c r="H23" s="67"/>
      <c r="I23" s="67"/>
      <c r="J23" s="67"/>
      <c r="K23" s="67"/>
      <c r="L23" s="111"/>
      <c r="M23" s="67"/>
      <c r="N23" s="67"/>
    </row>
    <row r="24" spans="2:15" x14ac:dyDescent="0.2">
      <c r="B24" s="64">
        <v>0</v>
      </c>
      <c r="C24" s="64">
        <v>3000</v>
      </c>
      <c r="D24" s="65">
        <v>6</v>
      </c>
      <c r="E24" s="65" t="b">
        <f t="shared" si="2"/>
        <v>0</v>
      </c>
      <c r="F24" s="65" t="str">
        <f t="shared" si="0"/>
        <v>6/FAUX</v>
      </c>
      <c r="G24" s="66" t="s">
        <v>69</v>
      </c>
      <c r="H24" s="67" t="s">
        <v>239</v>
      </c>
      <c r="I24" s="67" t="s">
        <v>239</v>
      </c>
      <c r="J24" s="67" t="s">
        <v>18</v>
      </c>
      <c r="K24" s="67"/>
      <c r="L24" s="111"/>
      <c r="M24" s="67"/>
      <c r="N24" s="67"/>
    </row>
    <row r="25" spans="2:15" x14ac:dyDescent="0.2">
      <c r="B25" s="64">
        <v>0</v>
      </c>
      <c r="C25" s="64">
        <v>20000</v>
      </c>
      <c r="D25" s="65">
        <v>6</v>
      </c>
      <c r="E25" s="65" t="b">
        <f t="shared" si="2"/>
        <v>0</v>
      </c>
      <c r="F25" s="65" t="str">
        <f t="shared" si="0"/>
        <v>6/FAUX</v>
      </c>
      <c r="G25" s="66" t="s">
        <v>69</v>
      </c>
      <c r="H25" s="67" t="s">
        <v>239</v>
      </c>
      <c r="I25" s="67" t="s">
        <v>239</v>
      </c>
      <c r="J25" s="67" t="s">
        <v>18</v>
      </c>
      <c r="K25" s="67"/>
      <c r="L25" s="111"/>
      <c r="M25" s="67" t="s">
        <v>116</v>
      </c>
      <c r="N25" s="67" t="s">
        <v>115</v>
      </c>
    </row>
    <row r="26" spans="2:15" x14ac:dyDescent="0.2">
      <c r="B26" s="64">
        <v>0</v>
      </c>
      <c r="C26" s="64">
        <v>3000</v>
      </c>
      <c r="D26" s="65">
        <v>7</v>
      </c>
      <c r="E26" s="65" t="b">
        <f t="shared" si="2"/>
        <v>0</v>
      </c>
      <c r="F26" s="65" t="str">
        <f t="shared" si="0"/>
        <v>7/FAUX</v>
      </c>
      <c r="G26" s="66" t="s">
        <v>69</v>
      </c>
      <c r="H26" s="67" t="s">
        <v>67</v>
      </c>
      <c r="I26" s="67" t="s">
        <v>67</v>
      </c>
      <c r="J26" s="67" t="s">
        <v>219</v>
      </c>
      <c r="K26" s="67"/>
      <c r="L26" s="111"/>
      <c r="M26" s="67"/>
      <c r="N26" s="67"/>
    </row>
    <row r="27" spans="2:15" x14ac:dyDescent="0.2">
      <c r="B27" s="64">
        <v>0</v>
      </c>
      <c r="C27" s="64">
        <v>20000</v>
      </c>
      <c r="D27" s="65">
        <v>7</v>
      </c>
      <c r="E27" s="65" t="b">
        <f t="shared" si="2"/>
        <v>0</v>
      </c>
      <c r="F27" s="65" t="str">
        <f t="shared" si="0"/>
        <v>7/FAUX</v>
      </c>
      <c r="G27" s="66" t="s">
        <v>69</v>
      </c>
      <c r="H27" s="67" t="s">
        <v>67</v>
      </c>
      <c r="I27" s="67" t="s">
        <v>67</v>
      </c>
      <c r="J27" s="67" t="s">
        <v>219</v>
      </c>
      <c r="K27" s="67"/>
      <c r="L27" s="111"/>
      <c r="M27" s="67" t="s">
        <v>116</v>
      </c>
      <c r="N27" s="67" t="s">
        <v>115</v>
      </c>
    </row>
    <row r="28" spans="2:15" x14ac:dyDescent="0.2">
      <c r="B28" s="64">
        <v>0</v>
      </c>
      <c r="C28" s="64">
        <v>3000</v>
      </c>
      <c r="D28" s="65">
        <v>8</v>
      </c>
      <c r="E28" s="65" t="b">
        <f t="shared" si="2"/>
        <v>0</v>
      </c>
      <c r="F28" s="65" t="str">
        <f t="shared" si="0"/>
        <v>8/FAUX</v>
      </c>
      <c r="G28" s="66" t="s">
        <v>69</v>
      </c>
      <c r="H28" s="67" t="s">
        <v>287</v>
      </c>
      <c r="I28" s="67" t="s">
        <v>287</v>
      </c>
      <c r="J28" s="67" t="s">
        <v>219</v>
      </c>
      <c r="K28" s="67"/>
      <c r="L28" s="111"/>
      <c r="M28" s="67"/>
      <c r="N28" s="67"/>
    </row>
    <row r="29" spans="2:15" x14ac:dyDescent="0.2">
      <c r="B29" s="64">
        <v>0</v>
      </c>
      <c r="C29" s="64">
        <v>20000</v>
      </c>
      <c r="D29" s="65">
        <v>8</v>
      </c>
      <c r="E29" s="65" t="b">
        <f t="shared" si="2"/>
        <v>0</v>
      </c>
      <c r="F29" s="65" t="str">
        <f t="shared" si="0"/>
        <v>8/FAUX</v>
      </c>
      <c r="G29" s="66" t="s">
        <v>69</v>
      </c>
      <c r="H29" s="67" t="s">
        <v>287</v>
      </c>
      <c r="I29" s="67" t="s">
        <v>287</v>
      </c>
      <c r="J29" s="67" t="s">
        <v>219</v>
      </c>
      <c r="K29" s="67"/>
      <c r="L29" s="111"/>
      <c r="M29" s="67" t="s">
        <v>116</v>
      </c>
      <c r="N29" s="67" t="s">
        <v>115</v>
      </c>
    </row>
    <row r="30" spans="2:15" x14ac:dyDescent="0.2">
      <c r="B30" s="64">
        <v>0</v>
      </c>
      <c r="C30" s="64">
        <v>3000</v>
      </c>
      <c r="D30" s="65">
        <v>9</v>
      </c>
      <c r="E30" s="65" t="b">
        <f t="shared" si="2"/>
        <v>0</v>
      </c>
      <c r="F30" s="65" t="str">
        <f t="shared" si="0"/>
        <v>9/FAUX</v>
      </c>
      <c r="G30" s="66" t="s">
        <v>69</v>
      </c>
      <c r="H30" s="67"/>
      <c r="I30" s="67"/>
      <c r="J30" s="67" t="s">
        <v>219</v>
      </c>
      <c r="K30" s="67"/>
      <c r="L30" s="111"/>
      <c r="M30" s="67"/>
      <c r="N30" s="67"/>
    </row>
    <row r="31" spans="2:15" x14ac:dyDescent="0.2">
      <c r="B31" s="64">
        <v>0</v>
      </c>
      <c r="C31" s="64">
        <v>20000</v>
      </c>
      <c r="D31" s="65">
        <v>9</v>
      </c>
      <c r="E31" s="65" t="b">
        <f t="shared" si="2"/>
        <v>0</v>
      </c>
      <c r="F31" s="65" t="str">
        <f t="shared" si="0"/>
        <v>9/FAUX</v>
      </c>
      <c r="G31" s="66" t="s">
        <v>69</v>
      </c>
      <c r="H31" s="67"/>
      <c r="I31" s="67"/>
      <c r="J31" s="67" t="s">
        <v>219</v>
      </c>
      <c r="K31" s="67"/>
      <c r="L31" s="111"/>
      <c r="M31" s="67" t="s">
        <v>116</v>
      </c>
      <c r="N31" s="67" t="s">
        <v>115</v>
      </c>
    </row>
    <row r="32" spans="2:15" x14ac:dyDescent="0.2">
      <c r="B32" s="64">
        <v>0</v>
      </c>
      <c r="C32" s="64">
        <v>3000</v>
      </c>
      <c r="D32" s="65">
        <v>10</v>
      </c>
      <c r="E32" s="65" t="b">
        <f t="shared" si="2"/>
        <v>0</v>
      </c>
      <c r="F32" s="65" t="str">
        <f t="shared" si="0"/>
        <v>10/FAUX</v>
      </c>
      <c r="G32" s="66" t="s">
        <v>69</v>
      </c>
      <c r="H32" s="67" t="s">
        <v>227</v>
      </c>
      <c r="I32" s="67" t="s">
        <v>227</v>
      </c>
      <c r="J32" s="67" t="s">
        <v>219</v>
      </c>
      <c r="K32" s="67"/>
      <c r="L32" s="111"/>
      <c r="M32" s="67"/>
      <c r="N32" s="67"/>
    </row>
    <row r="33" spans="2:14" x14ac:dyDescent="0.2">
      <c r="B33" s="64">
        <v>0</v>
      </c>
      <c r="C33" s="64">
        <v>20000</v>
      </c>
      <c r="D33" s="65">
        <v>10</v>
      </c>
      <c r="E33" s="65" t="b">
        <f t="shared" si="2"/>
        <v>0</v>
      </c>
      <c r="F33" s="65" t="str">
        <f t="shared" ref="F33:F34" si="4">D33&amp;"/"&amp;E33</f>
        <v>10/FAUX</v>
      </c>
      <c r="G33" s="66" t="s">
        <v>69</v>
      </c>
      <c r="H33" s="67" t="s">
        <v>227</v>
      </c>
      <c r="I33" s="67" t="s">
        <v>227</v>
      </c>
      <c r="J33" s="67" t="s">
        <v>219</v>
      </c>
      <c r="K33" s="67"/>
      <c r="L33" s="111"/>
      <c r="M33" s="67" t="s">
        <v>116</v>
      </c>
      <c r="N33" s="67" t="s">
        <v>115</v>
      </c>
    </row>
    <row r="34" spans="2:14" x14ac:dyDescent="0.2">
      <c r="B34" s="64">
        <v>0</v>
      </c>
      <c r="C34" s="64">
        <v>3000</v>
      </c>
      <c r="D34" s="65">
        <v>11</v>
      </c>
      <c r="E34" s="65" t="b">
        <f t="shared" si="2"/>
        <v>0</v>
      </c>
      <c r="F34" s="65" t="str">
        <f t="shared" si="4"/>
        <v>11/FAUX</v>
      </c>
      <c r="G34" s="66" t="s">
        <v>69</v>
      </c>
      <c r="H34" s="67" t="s">
        <v>71</v>
      </c>
      <c r="I34" s="67" t="s">
        <v>71</v>
      </c>
      <c r="J34" s="67" t="s">
        <v>18</v>
      </c>
      <c r="K34" s="67"/>
      <c r="L34" s="111"/>
      <c r="M34" s="67"/>
      <c r="N34" s="67"/>
    </row>
    <row r="35" spans="2:14" x14ac:dyDescent="0.2">
      <c r="B35" s="64">
        <v>0</v>
      </c>
      <c r="C35" s="64">
        <v>20000</v>
      </c>
      <c r="D35" s="65">
        <v>11</v>
      </c>
      <c r="E35" s="65" t="b">
        <f t="shared" si="2"/>
        <v>0</v>
      </c>
      <c r="F35" s="65" t="str">
        <f t="shared" ref="F35" si="5">D35&amp;"/"&amp;E35</f>
        <v>11/FAUX</v>
      </c>
      <c r="G35" s="66" t="s">
        <v>69</v>
      </c>
      <c r="H35" s="67" t="s">
        <v>71</v>
      </c>
      <c r="I35" s="67" t="s">
        <v>71</v>
      </c>
      <c r="J35" s="67" t="s">
        <v>18</v>
      </c>
      <c r="K35" s="67"/>
      <c r="L35" s="111"/>
      <c r="M35" s="67" t="s">
        <v>116</v>
      </c>
      <c r="N35" s="67" t="s">
        <v>115</v>
      </c>
    </row>
    <row r="36" spans="2:14" x14ac:dyDescent="0.2">
      <c r="B36" s="64">
        <v>0</v>
      </c>
      <c r="C36" s="64">
        <v>3000</v>
      </c>
      <c r="D36" s="65">
        <v>12</v>
      </c>
      <c r="E36" s="65" t="b">
        <f t="shared" si="2"/>
        <v>0</v>
      </c>
      <c r="F36" s="65" t="str">
        <f t="shared" ref="F36:F51" si="6">D36&amp;"/"&amp;E36</f>
        <v>12/FAUX</v>
      </c>
      <c r="G36" s="66" t="s">
        <v>69</v>
      </c>
      <c r="H36" s="67" t="s">
        <v>258</v>
      </c>
      <c r="I36" s="67" t="s">
        <v>258</v>
      </c>
      <c r="J36" s="67" t="s">
        <v>219</v>
      </c>
      <c r="K36" s="67"/>
      <c r="L36" s="111"/>
      <c r="M36" s="67"/>
      <c r="N36" s="67"/>
    </row>
    <row r="37" spans="2:14" x14ac:dyDescent="0.2">
      <c r="B37" s="64">
        <v>0</v>
      </c>
      <c r="C37" s="64">
        <v>20000</v>
      </c>
      <c r="D37" s="65">
        <v>12</v>
      </c>
      <c r="E37" s="65" t="b">
        <f t="shared" si="2"/>
        <v>0</v>
      </c>
      <c r="F37" s="65" t="str">
        <f t="shared" si="6"/>
        <v>12/FAUX</v>
      </c>
      <c r="G37" s="66" t="s">
        <v>69</v>
      </c>
      <c r="H37" s="67" t="s">
        <v>258</v>
      </c>
      <c r="I37" s="67" t="s">
        <v>258</v>
      </c>
      <c r="J37" s="67" t="s">
        <v>219</v>
      </c>
      <c r="K37" s="67"/>
      <c r="L37" s="111"/>
      <c r="M37" s="67" t="s">
        <v>116</v>
      </c>
      <c r="N37" s="67" t="s">
        <v>115</v>
      </c>
    </row>
    <row r="38" spans="2:14" x14ac:dyDescent="0.2">
      <c r="B38" s="64">
        <v>0</v>
      </c>
      <c r="C38" s="64">
        <v>3000</v>
      </c>
      <c r="D38" s="65">
        <v>13</v>
      </c>
      <c r="E38" s="65" t="b">
        <f t="shared" si="2"/>
        <v>0</v>
      </c>
      <c r="F38" s="65" t="str">
        <f t="shared" si="6"/>
        <v>13/FAUX</v>
      </c>
      <c r="G38" s="66" t="s">
        <v>195</v>
      </c>
      <c r="H38" s="67" t="s">
        <v>201</v>
      </c>
      <c r="I38" s="67" t="s">
        <v>201</v>
      </c>
      <c r="J38" s="67" t="s">
        <v>219</v>
      </c>
      <c r="K38" s="67"/>
      <c r="L38" s="111"/>
      <c r="M38" s="67"/>
      <c r="N38" s="67"/>
    </row>
    <row r="39" spans="2:14" x14ac:dyDescent="0.2">
      <c r="B39" s="64">
        <v>0</v>
      </c>
      <c r="C39" s="64">
        <v>20000</v>
      </c>
      <c r="D39" s="65">
        <v>13</v>
      </c>
      <c r="E39" s="65" t="b">
        <f t="shared" si="2"/>
        <v>0</v>
      </c>
      <c r="F39" s="65" t="str">
        <f t="shared" si="6"/>
        <v>13/FAUX</v>
      </c>
      <c r="G39" s="66" t="s">
        <v>195</v>
      </c>
      <c r="H39" s="67" t="s">
        <v>201</v>
      </c>
      <c r="I39" s="67" t="s">
        <v>201</v>
      </c>
      <c r="J39" s="67" t="s">
        <v>219</v>
      </c>
      <c r="K39" s="67"/>
      <c r="L39" s="111"/>
      <c r="M39" s="67" t="s">
        <v>116</v>
      </c>
      <c r="N39" s="67" t="s">
        <v>115</v>
      </c>
    </row>
    <row r="40" spans="2:14" x14ac:dyDescent="0.2">
      <c r="B40" s="64">
        <v>0</v>
      </c>
      <c r="C40" s="64">
        <v>3000</v>
      </c>
      <c r="D40" s="65">
        <v>14</v>
      </c>
      <c r="E40" s="65" t="b">
        <f t="shared" si="2"/>
        <v>0</v>
      </c>
      <c r="F40" s="65" t="str">
        <f t="shared" si="6"/>
        <v>14/FAUX</v>
      </c>
      <c r="G40" s="66" t="s">
        <v>195</v>
      </c>
    </row>
    <row r="41" spans="2:14" x14ac:dyDescent="0.2">
      <c r="B41" s="64">
        <v>0</v>
      </c>
      <c r="C41" s="64">
        <v>20000</v>
      </c>
      <c r="D41" s="65">
        <v>14</v>
      </c>
      <c r="E41" s="65" t="b">
        <f t="shared" si="2"/>
        <v>0</v>
      </c>
      <c r="F41" s="65" t="str">
        <f t="shared" si="6"/>
        <v>14/FAUX</v>
      </c>
      <c r="G41" s="66" t="s">
        <v>195</v>
      </c>
    </row>
    <row r="42" spans="2:14" x14ac:dyDescent="0.2">
      <c r="B42" s="64">
        <v>0</v>
      </c>
      <c r="C42" s="64">
        <v>3000</v>
      </c>
      <c r="D42" s="65">
        <v>15</v>
      </c>
      <c r="E42" s="65" t="b">
        <f t="shared" si="2"/>
        <v>0</v>
      </c>
      <c r="F42" s="65" t="str">
        <f t="shared" si="6"/>
        <v>15/FAUX</v>
      </c>
      <c r="G42" s="66" t="s">
        <v>195</v>
      </c>
      <c r="H42" s="67" t="s">
        <v>226</v>
      </c>
      <c r="I42" s="67" t="s">
        <v>226</v>
      </c>
      <c r="J42" s="67" t="s">
        <v>231</v>
      </c>
      <c r="K42" s="67"/>
      <c r="L42" s="111"/>
      <c r="M42" s="67"/>
      <c r="N42" s="67"/>
    </row>
    <row r="43" spans="2:14" x14ac:dyDescent="0.2">
      <c r="B43" s="64">
        <v>0</v>
      </c>
      <c r="C43" s="64">
        <v>20000</v>
      </c>
      <c r="D43" s="65">
        <v>15</v>
      </c>
      <c r="E43" s="65" t="b">
        <f t="shared" si="2"/>
        <v>0</v>
      </c>
      <c r="F43" s="65" t="str">
        <f t="shared" si="6"/>
        <v>15/FAUX</v>
      </c>
      <c r="G43" s="66" t="s">
        <v>195</v>
      </c>
      <c r="H43" s="67" t="s">
        <v>226</v>
      </c>
      <c r="I43" s="67" t="s">
        <v>226</v>
      </c>
      <c r="J43" s="67" t="s">
        <v>231</v>
      </c>
      <c r="K43" s="67"/>
      <c r="L43" s="111"/>
      <c r="M43" s="67" t="s">
        <v>197</v>
      </c>
      <c r="N43" s="67" t="s">
        <v>300</v>
      </c>
    </row>
    <row r="44" spans="2:14" x14ac:dyDescent="0.2">
      <c r="B44" s="64">
        <v>0</v>
      </c>
      <c r="C44" s="64">
        <v>3000</v>
      </c>
      <c r="D44" s="65">
        <v>16</v>
      </c>
      <c r="E44" s="65" t="b">
        <f t="shared" si="2"/>
        <v>0</v>
      </c>
      <c r="F44" s="65" t="str">
        <f t="shared" si="6"/>
        <v>16/FAUX</v>
      </c>
      <c r="G44" s="66" t="s">
        <v>195</v>
      </c>
      <c r="H44" s="67" t="s">
        <v>68</v>
      </c>
      <c r="I44" s="67" t="s">
        <v>68</v>
      </c>
      <c r="J44" s="67" t="s">
        <v>218</v>
      </c>
      <c r="K44" s="67"/>
      <c r="L44" s="111"/>
      <c r="M44" s="67"/>
      <c r="N44" s="67"/>
    </row>
    <row r="45" spans="2:14" x14ac:dyDescent="0.2">
      <c r="B45" s="64">
        <v>0</v>
      </c>
      <c r="C45" s="64">
        <v>20000</v>
      </c>
      <c r="D45" s="65">
        <v>16</v>
      </c>
      <c r="E45" s="65" t="b">
        <f t="shared" si="2"/>
        <v>0</v>
      </c>
      <c r="F45" s="65" t="str">
        <f t="shared" si="6"/>
        <v>16/FAUX</v>
      </c>
      <c r="G45" s="66" t="s">
        <v>195</v>
      </c>
      <c r="H45" s="67" t="s">
        <v>68</v>
      </c>
      <c r="I45" s="67" t="s">
        <v>68</v>
      </c>
      <c r="J45" s="67" t="s">
        <v>218</v>
      </c>
      <c r="K45" s="67"/>
      <c r="L45" s="111"/>
      <c r="M45" s="67" t="s">
        <v>226</v>
      </c>
      <c r="N45" s="67" t="s">
        <v>231</v>
      </c>
    </row>
    <row r="46" spans="2:14" x14ac:dyDescent="0.2">
      <c r="B46" s="64">
        <v>0</v>
      </c>
      <c r="C46" s="64">
        <v>3000</v>
      </c>
      <c r="D46" s="65">
        <v>17</v>
      </c>
      <c r="E46" s="65" t="b">
        <f t="shared" si="2"/>
        <v>0</v>
      </c>
      <c r="F46" s="65" t="str">
        <f t="shared" si="6"/>
        <v>17/FAUX</v>
      </c>
      <c r="G46" s="66" t="s">
        <v>195</v>
      </c>
      <c r="H46" s="67"/>
      <c r="I46" s="67"/>
      <c r="J46" s="67" t="s">
        <v>218</v>
      </c>
      <c r="K46" s="67"/>
      <c r="L46" s="111"/>
      <c r="M46" s="67"/>
      <c r="N46" s="67"/>
    </row>
    <row r="47" spans="2:14" x14ac:dyDescent="0.2">
      <c r="B47" s="64">
        <v>0</v>
      </c>
      <c r="C47" s="64">
        <v>20000</v>
      </c>
      <c r="D47" s="65">
        <v>17</v>
      </c>
      <c r="E47" s="65" t="b">
        <f t="shared" si="2"/>
        <v>0</v>
      </c>
      <c r="F47" s="65" t="str">
        <f t="shared" si="6"/>
        <v>17/FAUX</v>
      </c>
      <c r="G47" s="66" t="s">
        <v>195</v>
      </c>
      <c r="H47" s="67"/>
      <c r="I47" s="67"/>
      <c r="J47" s="67" t="s">
        <v>218</v>
      </c>
      <c r="K47" s="67"/>
      <c r="L47" s="111"/>
      <c r="M47" s="67" t="s">
        <v>226</v>
      </c>
      <c r="N47" s="67" t="s">
        <v>231</v>
      </c>
    </row>
    <row r="48" spans="2:14" x14ac:dyDescent="0.2">
      <c r="B48" s="64">
        <v>0</v>
      </c>
      <c r="C48" s="64">
        <v>3000</v>
      </c>
      <c r="D48" s="65">
        <v>18</v>
      </c>
      <c r="E48" s="65" t="b">
        <f t="shared" si="2"/>
        <v>0</v>
      </c>
      <c r="F48" s="65" t="str">
        <f t="shared" si="6"/>
        <v>18/FAUX</v>
      </c>
      <c r="G48" s="66" t="s">
        <v>195</v>
      </c>
      <c r="H48" s="67" t="s">
        <v>235</v>
      </c>
      <c r="I48" s="67" t="s">
        <v>235</v>
      </c>
      <c r="J48" s="67" t="s">
        <v>147</v>
      </c>
      <c r="K48" s="67"/>
      <c r="L48" s="111"/>
      <c r="M48" s="67"/>
      <c r="N48" s="67"/>
    </row>
    <row r="49" spans="2:14" x14ac:dyDescent="0.2">
      <c r="B49" s="64">
        <v>0</v>
      </c>
      <c r="C49" s="64">
        <v>20000</v>
      </c>
      <c r="D49" s="65">
        <v>18</v>
      </c>
      <c r="E49" s="65" t="b">
        <f t="shared" si="2"/>
        <v>0</v>
      </c>
      <c r="F49" s="65" t="str">
        <f t="shared" si="6"/>
        <v>18/FAUX</v>
      </c>
      <c r="G49" s="66" t="s">
        <v>195</v>
      </c>
      <c r="H49" s="67" t="s">
        <v>235</v>
      </c>
      <c r="I49" s="67" t="s">
        <v>235</v>
      </c>
      <c r="J49" s="67" t="s">
        <v>147</v>
      </c>
      <c r="K49" s="67"/>
      <c r="L49" s="111"/>
      <c r="M49" s="67" t="s">
        <v>226</v>
      </c>
      <c r="N49" s="67" t="s">
        <v>231</v>
      </c>
    </row>
    <row r="50" spans="2:14" x14ac:dyDescent="0.2">
      <c r="B50" s="64">
        <v>0</v>
      </c>
      <c r="C50" s="64">
        <v>3000</v>
      </c>
      <c r="D50" s="65">
        <v>19</v>
      </c>
      <c r="E50" s="65" t="b">
        <f t="shared" si="2"/>
        <v>0</v>
      </c>
      <c r="F50" s="65" t="str">
        <f t="shared" si="6"/>
        <v>19/FAUX</v>
      </c>
      <c r="G50" s="66"/>
      <c r="H50" s="67"/>
      <c r="I50" s="67"/>
      <c r="J50" s="67"/>
      <c r="K50" s="67"/>
      <c r="L50" s="111"/>
      <c r="M50" s="66"/>
      <c r="N50" s="66"/>
    </row>
    <row r="51" spans="2:14" x14ac:dyDescent="0.2">
      <c r="B51" s="64">
        <v>0</v>
      </c>
      <c r="C51" s="64">
        <v>20000</v>
      </c>
      <c r="D51" s="65">
        <v>19</v>
      </c>
      <c r="E51" s="65" t="b">
        <f t="shared" si="2"/>
        <v>0</v>
      </c>
      <c r="F51" s="65" t="str">
        <f t="shared" si="6"/>
        <v>19/FAUX</v>
      </c>
      <c r="G51" s="66"/>
      <c r="H51" s="67"/>
      <c r="I51" s="67"/>
      <c r="J51" s="67"/>
      <c r="K51" s="67"/>
      <c r="L51" s="111"/>
      <c r="M51" s="66"/>
      <c r="N51" s="67"/>
    </row>
    <row r="52" spans="2:14" x14ac:dyDescent="0.2">
      <c r="B52" s="68">
        <v>0</v>
      </c>
      <c r="C52" s="68">
        <v>3000</v>
      </c>
      <c r="D52" s="69">
        <v>20</v>
      </c>
      <c r="E52" s="69" t="b">
        <f t="shared" si="2"/>
        <v>0</v>
      </c>
      <c r="F52" s="69" t="str">
        <f t="shared" ref="F52:F57" si="7">D52&amp;"/"&amp;E52</f>
        <v>20/FAUX</v>
      </c>
      <c r="G52" s="186" t="s">
        <v>192</v>
      </c>
      <c r="H52" s="71" t="s">
        <v>83</v>
      </c>
      <c r="I52" s="71" t="s">
        <v>83</v>
      </c>
      <c r="J52" s="72" t="s">
        <v>220</v>
      </c>
      <c r="K52" s="71"/>
      <c r="L52" s="71"/>
      <c r="M52" s="70" t="s">
        <v>9</v>
      </c>
      <c r="N52" s="70" t="s">
        <v>9</v>
      </c>
    </row>
    <row r="53" spans="2:14" x14ac:dyDescent="0.2">
      <c r="B53" s="73">
        <v>3000</v>
      </c>
      <c r="C53" s="73">
        <v>20000</v>
      </c>
      <c r="D53" s="69">
        <v>20</v>
      </c>
      <c r="E53" s="69" t="b">
        <f t="shared" si="2"/>
        <v>0</v>
      </c>
      <c r="F53" s="69" t="str">
        <f t="shared" si="7"/>
        <v>20/FAUX</v>
      </c>
      <c r="G53" s="104" t="s">
        <v>192</v>
      </c>
      <c r="H53" s="74" t="s">
        <v>83</v>
      </c>
      <c r="I53" s="74" t="s">
        <v>83</v>
      </c>
      <c r="J53" s="72" t="s">
        <v>220</v>
      </c>
      <c r="K53" s="71"/>
      <c r="L53" s="71"/>
      <c r="M53" s="70" t="s">
        <v>197</v>
      </c>
      <c r="N53" s="70" t="s">
        <v>300</v>
      </c>
    </row>
    <row r="54" spans="2:14" x14ac:dyDescent="0.2">
      <c r="B54" s="68">
        <v>0</v>
      </c>
      <c r="C54" s="68">
        <v>3000</v>
      </c>
      <c r="D54" s="69">
        <v>21</v>
      </c>
      <c r="E54" s="69" t="b">
        <f t="shared" si="2"/>
        <v>0</v>
      </c>
      <c r="F54" s="69" t="str">
        <f t="shared" si="7"/>
        <v>21/FAUX</v>
      </c>
      <c r="G54" s="104"/>
      <c r="H54" s="74"/>
      <c r="I54" s="74"/>
      <c r="J54" s="72"/>
      <c r="K54" s="74"/>
      <c r="L54" s="72"/>
      <c r="M54" s="72"/>
      <c r="N54" s="70"/>
    </row>
    <row r="55" spans="2:14" x14ac:dyDescent="0.2">
      <c r="B55" s="73">
        <v>3000</v>
      </c>
      <c r="C55" s="73">
        <v>20000</v>
      </c>
      <c r="D55" s="69">
        <v>21</v>
      </c>
      <c r="E55" s="69" t="b">
        <f t="shared" si="2"/>
        <v>0</v>
      </c>
      <c r="F55" s="69" t="str">
        <f t="shared" si="7"/>
        <v>21/FAUX</v>
      </c>
      <c r="G55" s="104"/>
      <c r="H55" s="74"/>
      <c r="I55" s="74"/>
      <c r="J55" s="72"/>
      <c r="K55" s="74"/>
      <c r="L55" s="72"/>
      <c r="M55" s="72"/>
      <c r="N55" s="70"/>
    </row>
    <row r="56" spans="2:14" x14ac:dyDescent="0.2">
      <c r="B56" s="68">
        <v>0</v>
      </c>
      <c r="C56" s="68">
        <v>3000</v>
      </c>
      <c r="D56" s="69">
        <v>22</v>
      </c>
      <c r="E56" s="69" t="b">
        <f t="shared" si="2"/>
        <v>0</v>
      </c>
      <c r="F56" s="69" t="str">
        <f t="shared" si="7"/>
        <v>22/FAUX</v>
      </c>
      <c r="G56" s="186" t="s">
        <v>196</v>
      </c>
      <c r="H56" s="70" t="s">
        <v>197</v>
      </c>
      <c r="I56" s="70" t="s">
        <v>197</v>
      </c>
      <c r="J56" s="72" t="s">
        <v>308</v>
      </c>
      <c r="K56" s="71"/>
      <c r="L56" s="71"/>
      <c r="M56" s="70"/>
      <c r="N56" s="70"/>
    </row>
    <row r="57" spans="2:14" x14ac:dyDescent="0.2">
      <c r="B57" s="73">
        <v>3000</v>
      </c>
      <c r="C57" s="73">
        <v>20000</v>
      </c>
      <c r="D57" s="69">
        <v>22</v>
      </c>
      <c r="E57" s="69" t="b">
        <f t="shared" si="2"/>
        <v>0</v>
      </c>
      <c r="F57" s="69" t="str">
        <f t="shared" si="7"/>
        <v>22/FAUX</v>
      </c>
      <c r="G57" s="186" t="s">
        <v>196</v>
      </c>
      <c r="H57" s="70" t="s">
        <v>197</v>
      </c>
      <c r="I57" s="70" t="s">
        <v>197</v>
      </c>
      <c r="J57" s="72" t="s">
        <v>308</v>
      </c>
      <c r="K57" s="71"/>
      <c r="L57" s="71"/>
      <c r="M57" s="70" t="s">
        <v>197</v>
      </c>
      <c r="N57" s="70" t="s">
        <v>300</v>
      </c>
    </row>
    <row r="58" spans="2:14" x14ac:dyDescent="0.2">
      <c r="B58" s="73"/>
      <c r="C58" s="73"/>
      <c r="D58" s="69"/>
      <c r="E58" s="69"/>
      <c r="F58" s="69"/>
      <c r="G58" s="104"/>
      <c r="H58" s="74"/>
      <c r="I58" s="74"/>
      <c r="J58" s="72"/>
      <c r="K58" s="74"/>
      <c r="L58" s="72"/>
      <c r="M58" s="72"/>
      <c r="N58" s="70"/>
    </row>
    <row r="59" spans="2:14" x14ac:dyDescent="0.2">
      <c r="B59" s="73"/>
      <c r="C59" s="73"/>
      <c r="D59" s="69"/>
      <c r="E59" s="69"/>
      <c r="F59" s="69"/>
      <c r="G59" s="104"/>
      <c r="H59" s="74"/>
      <c r="I59" s="74"/>
      <c r="J59" s="72"/>
      <c r="K59" s="74"/>
      <c r="L59" s="72"/>
      <c r="M59" s="72"/>
      <c r="N59" s="72"/>
    </row>
    <row r="60" spans="2:14" x14ac:dyDescent="0.2">
      <c r="B60" s="73"/>
      <c r="C60" s="73"/>
      <c r="D60" s="69"/>
      <c r="E60" s="69"/>
      <c r="F60" s="69"/>
      <c r="G60" s="104"/>
      <c r="H60" s="74"/>
      <c r="I60" s="74"/>
      <c r="J60" s="72"/>
      <c r="K60" s="74"/>
      <c r="L60" s="72"/>
      <c r="M60" s="72"/>
      <c r="N60" s="72"/>
    </row>
    <row r="61" spans="2:14" x14ac:dyDescent="0.2">
      <c r="B61" s="73"/>
      <c r="C61" s="73"/>
      <c r="D61" s="69"/>
      <c r="E61" s="69"/>
      <c r="F61" s="69"/>
      <c r="G61" s="104"/>
      <c r="H61" s="74"/>
      <c r="I61" s="74"/>
      <c r="J61" s="72"/>
      <c r="K61" s="74"/>
      <c r="L61" s="72"/>
      <c r="M61" s="72"/>
      <c r="N61" s="72"/>
    </row>
    <row r="62" spans="2:14" x14ac:dyDescent="0.2">
      <c r="B62" s="68">
        <v>0</v>
      </c>
      <c r="C62" s="68">
        <v>3000</v>
      </c>
      <c r="D62" s="69"/>
      <c r="E62" s="69" t="b">
        <f t="shared" si="2"/>
        <v>0</v>
      </c>
      <c r="F62" s="69" t="str">
        <f>D62&amp;"/"&amp;E62</f>
        <v>/FAUX</v>
      </c>
      <c r="G62" s="104" t="s">
        <v>91</v>
      </c>
      <c r="H62" s="74" t="s">
        <v>92</v>
      </c>
      <c r="I62" s="74" t="s">
        <v>92</v>
      </c>
      <c r="J62" s="72" t="s">
        <v>221</v>
      </c>
      <c r="K62" s="71"/>
      <c r="L62" s="71" t="s">
        <v>9</v>
      </c>
      <c r="M62" s="70" t="s">
        <v>9</v>
      </c>
      <c r="N62" s="70" t="s">
        <v>9</v>
      </c>
    </row>
    <row r="63" spans="2:14" x14ac:dyDescent="0.2">
      <c r="B63" s="73">
        <v>3000</v>
      </c>
      <c r="C63" s="73">
        <v>20000</v>
      </c>
      <c r="D63" s="69"/>
      <c r="E63" s="69" t="b">
        <f t="shared" si="2"/>
        <v>0</v>
      </c>
      <c r="F63" s="69" t="str">
        <f>D63&amp;"/"&amp;E63</f>
        <v>/FAUX</v>
      </c>
      <c r="G63" s="104" t="s">
        <v>91</v>
      </c>
      <c r="H63" s="74" t="s">
        <v>92</v>
      </c>
      <c r="I63" s="74" t="s">
        <v>92</v>
      </c>
      <c r="J63" s="72" t="s">
        <v>221</v>
      </c>
      <c r="K63" s="71"/>
      <c r="L63" s="72"/>
      <c r="M63" s="72" t="s">
        <v>197</v>
      </c>
      <c r="N63" s="72" t="s">
        <v>234</v>
      </c>
    </row>
    <row r="64" spans="2:14" x14ac:dyDescent="0.2">
      <c r="D64" s="75"/>
      <c r="E64" s="75"/>
      <c r="F64" s="75"/>
      <c r="G64" s="76"/>
      <c r="H64" s="76"/>
      <c r="I64" s="76"/>
      <c r="J64" s="76"/>
    </row>
    <row r="65" spans="1:10" x14ac:dyDescent="0.2">
      <c r="B65" s="77"/>
      <c r="D65" s="78"/>
      <c r="E65" s="78"/>
      <c r="F65" s="78"/>
    </row>
    <row r="66" spans="1:10" x14ac:dyDescent="0.2">
      <c r="A66" s="79"/>
      <c r="B66" s="80" t="s">
        <v>37</v>
      </c>
      <c r="C66" s="229"/>
      <c r="D66" s="224"/>
      <c r="G66" s="82" t="s">
        <v>28</v>
      </c>
      <c r="H66" s="82"/>
      <c r="I66" s="82"/>
      <c r="J66" s="82"/>
    </row>
    <row r="67" spans="1:10" x14ac:dyDescent="0.2">
      <c r="A67" s="50">
        <v>2</v>
      </c>
      <c r="B67" s="230" t="s">
        <v>241</v>
      </c>
      <c r="C67" s="185"/>
      <c r="D67" s="224"/>
      <c r="G67" s="84" t="s">
        <v>47</v>
      </c>
      <c r="H67" s="84"/>
      <c r="I67" s="84"/>
      <c r="J67" s="84"/>
    </row>
    <row r="68" spans="1:10" x14ac:dyDescent="0.2">
      <c r="A68" s="50">
        <v>3</v>
      </c>
      <c r="B68" s="230"/>
      <c r="C68" s="185"/>
      <c r="D68" s="224"/>
      <c r="G68" s="84" t="s">
        <v>48</v>
      </c>
      <c r="H68" s="84"/>
      <c r="I68" s="84"/>
      <c r="J68" s="84"/>
    </row>
    <row r="69" spans="1:10" x14ac:dyDescent="0.2">
      <c r="A69" s="50">
        <v>4</v>
      </c>
      <c r="B69" s="230" t="s">
        <v>53</v>
      </c>
      <c r="C69" s="185"/>
      <c r="D69" s="224"/>
      <c r="G69" s="84" t="s">
        <v>49</v>
      </c>
      <c r="H69" s="84"/>
      <c r="I69" s="84"/>
      <c r="J69" s="84"/>
    </row>
    <row r="70" spans="1:10" x14ac:dyDescent="0.2">
      <c r="A70" s="50">
        <v>5</v>
      </c>
      <c r="C70" s="96"/>
      <c r="D70" s="98"/>
      <c r="G70" s="84" t="s">
        <v>19</v>
      </c>
      <c r="H70" s="84"/>
      <c r="I70" s="84"/>
      <c r="J70" s="84"/>
    </row>
    <row r="71" spans="1:10" x14ac:dyDescent="0.2">
      <c r="A71" s="50">
        <v>6</v>
      </c>
      <c r="B71" s="91" t="s">
        <v>240</v>
      </c>
      <c r="G71" s="84" t="s">
        <v>50</v>
      </c>
      <c r="H71" s="84"/>
      <c r="I71" s="84"/>
      <c r="J71" s="84"/>
    </row>
    <row r="72" spans="1:10" x14ac:dyDescent="0.2">
      <c r="A72" s="50">
        <v>7</v>
      </c>
      <c r="B72" s="91" t="s">
        <v>54</v>
      </c>
    </row>
    <row r="73" spans="1:10" x14ac:dyDescent="0.2">
      <c r="A73" s="50">
        <v>8</v>
      </c>
      <c r="B73" s="91" t="s">
        <v>272</v>
      </c>
    </row>
    <row r="74" spans="1:10" x14ac:dyDescent="0.2">
      <c r="A74" s="50">
        <v>9</v>
      </c>
      <c r="B74" s="91"/>
      <c r="C74" s="81"/>
    </row>
    <row r="75" spans="1:10" x14ac:dyDescent="0.2">
      <c r="A75" s="50">
        <v>10</v>
      </c>
      <c r="B75" s="108" t="s">
        <v>233</v>
      </c>
      <c r="H75" s="50"/>
    </row>
    <row r="76" spans="1:10" x14ac:dyDescent="0.2">
      <c r="A76" s="50">
        <v>11</v>
      </c>
      <c r="B76" s="108" t="s">
        <v>56</v>
      </c>
    </row>
    <row r="77" spans="1:10" x14ac:dyDescent="0.2">
      <c r="A77" s="50">
        <v>12</v>
      </c>
      <c r="B77" s="91" t="s">
        <v>268</v>
      </c>
    </row>
    <row r="78" spans="1:10" x14ac:dyDescent="0.2">
      <c r="A78" s="50">
        <v>13</v>
      </c>
      <c r="B78" s="91" t="s">
        <v>202</v>
      </c>
      <c r="D78" s="101"/>
      <c r="H78" s="50"/>
    </row>
    <row r="79" spans="1:10" x14ac:dyDescent="0.2">
      <c r="A79" s="50">
        <v>14</v>
      </c>
      <c r="D79" s="101"/>
      <c r="H79" s="50"/>
    </row>
    <row r="80" spans="1:10" x14ac:dyDescent="0.2">
      <c r="A80" s="50">
        <v>15</v>
      </c>
      <c r="B80" s="217" t="s">
        <v>230</v>
      </c>
      <c r="C80" s="113"/>
      <c r="D80" s="101"/>
    </row>
    <row r="81" spans="1:4" x14ac:dyDescent="0.2">
      <c r="A81" s="50">
        <v>16</v>
      </c>
      <c r="B81" s="91" t="s">
        <v>55</v>
      </c>
      <c r="C81" s="81"/>
      <c r="D81" s="98"/>
    </row>
    <row r="82" spans="1:4" x14ac:dyDescent="0.2">
      <c r="A82" s="50">
        <v>17</v>
      </c>
      <c r="B82" s="108"/>
      <c r="C82" s="96"/>
      <c r="D82" s="103"/>
    </row>
    <row r="83" spans="1:4" x14ac:dyDescent="0.2">
      <c r="A83" s="50">
        <v>18</v>
      </c>
      <c r="B83" s="97" t="s">
        <v>245</v>
      </c>
      <c r="C83" s="81"/>
    </row>
    <row r="84" spans="1:4" x14ac:dyDescent="0.2">
      <c r="A84" s="50">
        <v>19</v>
      </c>
    </row>
    <row r="85" spans="1:4" x14ac:dyDescent="0.2">
      <c r="A85" s="50">
        <v>20</v>
      </c>
      <c r="B85" s="184" t="s">
        <v>59</v>
      </c>
      <c r="C85" s="229"/>
    </row>
    <row r="86" spans="1:4" x14ac:dyDescent="0.2">
      <c r="A86" s="50">
        <v>21</v>
      </c>
    </row>
    <row r="87" spans="1:4" x14ac:dyDescent="0.2">
      <c r="A87" s="50">
        <v>22</v>
      </c>
      <c r="B87" s="7"/>
      <c r="C87" s="81"/>
    </row>
    <row r="88" spans="1:4" x14ac:dyDescent="0.2">
      <c r="A88" s="50">
        <v>23</v>
      </c>
    </row>
    <row r="89" spans="1:4" x14ac:dyDescent="0.2">
      <c r="A89" s="50">
        <v>24</v>
      </c>
    </row>
    <row r="90" spans="1:4" x14ac:dyDescent="0.2">
      <c r="A90" s="50">
        <v>25</v>
      </c>
    </row>
    <row r="91" spans="1:4" x14ac:dyDescent="0.2">
      <c r="A91" s="50">
        <v>26</v>
      </c>
    </row>
    <row r="92" spans="1:4" x14ac:dyDescent="0.2">
      <c r="A92" s="50">
        <v>27</v>
      </c>
      <c r="B92" s="7"/>
      <c r="C92" s="81"/>
    </row>
    <row r="93" spans="1:4" x14ac:dyDescent="0.2">
      <c r="A93" s="50">
        <v>28</v>
      </c>
      <c r="B93" s="7"/>
      <c r="C93" s="81"/>
    </row>
    <row r="94" spans="1:4" x14ac:dyDescent="0.2">
      <c r="A94" s="50">
        <v>29</v>
      </c>
      <c r="B94" s="7"/>
      <c r="C94" s="81"/>
    </row>
    <row r="95" spans="1:4" x14ac:dyDescent="0.2">
      <c r="A95" s="50">
        <v>30</v>
      </c>
      <c r="B95" s="7"/>
      <c r="C95" s="81"/>
    </row>
    <row r="96" spans="1:4" x14ac:dyDescent="0.2">
      <c r="A96" s="50">
        <v>30</v>
      </c>
      <c r="B96" s="7"/>
      <c r="C96" s="81"/>
    </row>
    <row r="97" spans="1:4" x14ac:dyDescent="0.2">
      <c r="A97" s="50">
        <v>31</v>
      </c>
      <c r="B97" s="7"/>
      <c r="C97" s="81"/>
    </row>
    <row r="98" spans="1:4" x14ac:dyDescent="0.2">
      <c r="A98" s="50">
        <v>32</v>
      </c>
      <c r="B98" s="7"/>
      <c r="C98" s="81"/>
    </row>
    <row r="99" spans="1:4" x14ac:dyDescent="0.2">
      <c r="A99" s="50">
        <v>33</v>
      </c>
      <c r="B99" s="102"/>
      <c r="C99" s="81"/>
      <c r="D99" s="101"/>
    </row>
    <row r="100" spans="1:4" x14ac:dyDescent="0.2">
      <c r="A100" s="50">
        <v>34</v>
      </c>
      <c r="B100" s="102"/>
      <c r="C100" s="81"/>
      <c r="D100" s="101"/>
    </row>
    <row r="101" spans="1:4" x14ac:dyDescent="0.2">
      <c r="A101" s="50">
        <v>35</v>
      </c>
      <c r="B101" s="102"/>
      <c r="C101" s="81"/>
      <c r="D101" s="101"/>
    </row>
    <row r="102" spans="1:4" x14ac:dyDescent="0.2">
      <c r="A102" s="50">
        <v>36</v>
      </c>
      <c r="B102" s="102"/>
      <c r="C102" s="81"/>
      <c r="D102" s="101"/>
    </row>
    <row r="103" spans="1:4" x14ac:dyDescent="0.2">
      <c r="A103" s="50">
        <v>37</v>
      </c>
      <c r="B103" s="102"/>
      <c r="C103" s="81"/>
      <c r="D103" s="101"/>
    </row>
    <row r="104" spans="1:4" x14ac:dyDescent="0.2">
      <c r="A104" s="50">
        <v>38</v>
      </c>
      <c r="B104" s="102"/>
      <c r="C104" s="81"/>
      <c r="D104" s="101"/>
    </row>
    <row r="105" spans="1:4" x14ac:dyDescent="0.2">
      <c r="A105" s="50">
        <v>39</v>
      </c>
      <c r="B105" s="102"/>
      <c r="C105" s="81"/>
      <c r="D105" s="101"/>
    </row>
    <row r="106" spans="1:4" x14ac:dyDescent="0.2">
      <c r="A106" s="50">
        <v>40</v>
      </c>
      <c r="B106" s="102"/>
      <c r="C106" s="81"/>
      <c r="D106" s="101"/>
    </row>
    <row r="107" spans="1:4" x14ac:dyDescent="0.2">
      <c r="A107" s="50">
        <v>41</v>
      </c>
      <c r="B107" s="102"/>
      <c r="C107" s="81"/>
      <c r="D107" s="101"/>
    </row>
    <row r="108" spans="1:4" x14ac:dyDescent="0.2">
      <c r="A108" s="50">
        <v>42</v>
      </c>
      <c r="B108" s="102"/>
      <c r="C108" s="81"/>
      <c r="D108" s="101"/>
    </row>
    <row r="109" spans="1:4" x14ac:dyDescent="0.2">
      <c r="A109" s="50">
        <v>43</v>
      </c>
      <c r="B109" s="102"/>
      <c r="C109" s="81"/>
      <c r="D109" s="101"/>
    </row>
    <row r="110" spans="1:4" x14ac:dyDescent="0.2">
      <c r="A110" s="50">
        <v>44</v>
      </c>
      <c r="B110" s="102"/>
      <c r="C110" s="81"/>
      <c r="D110" s="101"/>
    </row>
    <row r="111" spans="1:4" x14ac:dyDescent="0.2">
      <c r="A111" s="50">
        <v>45</v>
      </c>
      <c r="B111" s="102"/>
      <c r="C111" s="81"/>
      <c r="D111" s="101"/>
    </row>
    <row r="112" spans="1:4" x14ac:dyDescent="0.2">
      <c r="A112" s="50">
        <v>46</v>
      </c>
      <c r="B112" s="102"/>
      <c r="C112" s="81"/>
      <c r="D112" s="101"/>
    </row>
    <row r="113" spans="1:4" x14ac:dyDescent="0.2">
      <c r="A113" s="50">
        <v>47</v>
      </c>
      <c r="B113" s="102"/>
      <c r="C113" s="81"/>
      <c r="D113" s="101"/>
    </row>
    <row r="114" spans="1:4" x14ac:dyDescent="0.2">
      <c r="A114" s="50">
        <v>48</v>
      </c>
      <c r="B114" s="102"/>
      <c r="C114" s="81"/>
      <c r="D114" s="101"/>
    </row>
    <row r="115" spans="1:4" x14ac:dyDescent="0.2">
      <c r="A115" s="50">
        <v>49</v>
      </c>
      <c r="C115" s="81"/>
    </row>
    <row r="116" spans="1:4" x14ac:dyDescent="0.2">
      <c r="A116" s="50">
        <v>50</v>
      </c>
      <c r="C116" s="81"/>
    </row>
    <row r="117" spans="1:4" x14ac:dyDescent="0.2">
      <c r="A117" s="50">
        <v>51</v>
      </c>
      <c r="C117" s="81"/>
    </row>
    <row r="118" spans="1:4" x14ac:dyDescent="0.2">
      <c r="A118" s="50">
        <v>52</v>
      </c>
      <c r="C118" s="81"/>
    </row>
    <row r="119" spans="1:4" x14ac:dyDescent="0.2">
      <c r="A119" s="50">
        <v>53</v>
      </c>
      <c r="B119" s="99"/>
      <c r="C119" s="96"/>
      <c r="D119" s="98"/>
    </row>
    <row r="120" spans="1:4" x14ac:dyDescent="0.2">
      <c r="A120" s="96"/>
      <c r="C120" s="81"/>
      <c r="D120" s="101"/>
    </row>
    <row r="121" spans="1:4" x14ac:dyDescent="0.2">
      <c r="C121" s="81"/>
      <c r="D121" s="101"/>
    </row>
    <row r="122" spans="1:4" x14ac:dyDescent="0.2">
      <c r="C122" s="81"/>
      <c r="D122" s="101"/>
    </row>
    <row r="123" spans="1:4" x14ac:dyDescent="0.2">
      <c r="C123" s="81"/>
      <c r="D123" s="101"/>
    </row>
    <row r="124" spans="1:4" x14ac:dyDescent="0.2">
      <c r="C124" s="81"/>
    </row>
    <row r="125" spans="1:4" x14ac:dyDescent="0.2">
      <c r="A125" s="50">
        <v>42</v>
      </c>
      <c r="B125" s="83"/>
      <c r="C125" s="81"/>
    </row>
    <row r="126" spans="1:4" x14ac:dyDescent="0.2">
      <c r="A126" s="50">
        <v>43</v>
      </c>
      <c r="C126" s="52"/>
    </row>
    <row r="127" spans="1:4" x14ac:dyDescent="0.2">
      <c r="C127" s="52"/>
    </row>
    <row r="128" spans="1:4" x14ac:dyDescent="0.2">
      <c r="C128" s="52"/>
    </row>
    <row r="129" spans="1:5" x14ac:dyDescent="0.2">
      <c r="C129" s="52"/>
      <c r="E129" s="95"/>
    </row>
    <row r="130" spans="1:5" x14ac:dyDescent="0.2">
      <c r="B130" s="93"/>
      <c r="C130" s="94"/>
      <c r="D130" s="95"/>
    </row>
    <row r="131" spans="1:5" x14ac:dyDescent="0.2">
      <c r="A131" s="93"/>
    </row>
    <row r="135" spans="1:5" x14ac:dyDescent="0.2">
      <c r="B135" s="100"/>
    </row>
  </sheetData>
  <mergeCells count="1">
    <mergeCell ref="B6:C6"/>
  </mergeCells>
  <hyperlinks>
    <hyperlink ref="B85" r:id="rId1" xr:uid="{00000000-0004-0000-0700-000001000000}"/>
    <hyperlink ref="B78" r:id="rId2" xr:uid="{00000000-0004-0000-0700-000005000000}"/>
    <hyperlink ref="B80" r:id="rId3" xr:uid="{00000000-0004-0000-0700-000006000000}"/>
    <hyperlink ref="B75" r:id="rId4" xr:uid="{00000000-0004-0000-0700-000007000000}"/>
    <hyperlink ref="B71" r:id="rId5" xr:uid="{00000000-0004-0000-0700-000009000000}"/>
    <hyperlink ref="B77" r:id="rId6" xr:uid="{00000000-0004-0000-0700-00000B000000}"/>
    <hyperlink ref="B73" r:id="rId7" xr:uid="{7314D63F-1C07-461C-A05B-455ABC793F69}"/>
    <hyperlink ref="B83" r:id="rId8" xr:uid="{C7B7B0E2-4D1F-4E5D-B265-94FFA8F0F2EC}"/>
    <hyperlink ref="B67" r:id="rId9" xr:uid="{1E6C58AE-C8CE-41FB-895D-15334D591DE4}"/>
  </hyperlinks>
  <pageMargins left="0.78740157499999996" right="0.78740157499999996" top="0.984251969" bottom="0.984251969" header="0.4921259845" footer="0.4921259845"/>
  <pageSetup paperSize="9" orientation="portrait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43</vt:i4>
      </vt:variant>
    </vt:vector>
  </HeadingPairs>
  <TitlesOfParts>
    <vt:vector size="51" baseType="lpstr">
      <vt:lpstr>Interne CHUV</vt:lpstr>
      <vt:lpstr>Interne CHUV (EUR)</vt:lpstr>
      <vt:lpstr>Investissement VD</vt:lpstr>
      <vt:lpstr>Mandataire </vt:lpstr>
      <vt:lpstr>Combinaisons MndtR</vt:lpstr>
      <vt:lpstr>MandatairE</vt:lpstr>
      <vt:lpstr>Combinaisons CHUV</vt:lpstr>
      <vt:lpstr>Combinaisons VD</vt:lpstr>
      <vt:lpstr>'Combinaisons MndtR'!Constructions</vt:lpstr>
      <vt:lpstr>Constructions</vt:lpstr>
      <vt:lpstr>Facture</vt:lpstr>
      <vt:lpstr>NoRéf</vt:lpstr>
      <vt:lpstr>Poste</vt:lpstr>
      <vt:lpstr>Poste1</vt:lpstr>
      <vt:lpstr>Poste2</vt:lpstr>
      <vt:lpstr>Prix</vt:lpstr>
      <vt:lpstr>Référence</vt:lpstr>
      <vt:lpstr>Section</vt:lpstr>
      <vt:lpstr>Signature</vt:lpstr>
      <vt:lpstr>Signature1</vt:lpstr>
      <vt:lpstr>Signature2</vt:lpstr>
      <vt:lpstr>VarComp</vt:lpstr>
      <vt:lpstr>'Combinaisons MndtR'!VD_Facture</vt:lpstr>
      <vt:lpstr>'Combinaisons VD'!VD_Facture</vt:lpstr>
      <vt:lpstr>'Combinaisons MndtR'!VD_NoRéf</vt:lpstr>
      <vt:lpstr>'Combinaisons VD'!VD_NoRéf</vt:lpstr>
      <vt:lpstr>'Combinaisons MndtR'!VD_Poste</vt:lpstr>
      <vt:lpstr>'Combinaisons VD'!VD_Poste</vt:lpstr>
      <vt:lpstr>'Combinaisons MndtR'!VD_Poste1</vt:lpstr>
      <vt:lpstr>'Combinaisons VD'!VD_Poste1</vt:lpstr>
      <vt:lpstr>'Combinaisons MndtR'!VD_Poste2</vt:lpstr>
      <vt:lpstr>'Combinaisons VD'!VD_Poste2</vt:lpstr>
      <vt:lpstr>'Combinaisons MndtR'!VD_Prix</vt:lpstr>
      <vt:lpstr>'Combinaisons VD'!VD_Prix</vt:lpstr>
      <vt:lpstr>'Combinaisons MndtR'!VD_Référence</vt:lpstr>
      <vt:lpstr>'Combinaisons VD'!VD_Référence</vt:lpstr>
      <vt:lpstr>'Combinaisons MndtR'!VD_Section</vt:lpstr>
      <vt:lpstr>'Combinaisons VD'!VD_Section</vt:lpstr>
      <vt:lpstr>'Combinaisons MndtR'!VD_Signature</vt:lpstr>
      <vt:lpstr>'Combinaisons VD'!VD_Signature</vt:lpstr>
      <vt:lpstr>'Combinaisons MndtR'!VD_Signature1</vt:lpstr>
      <vt:lpstr>'Combinaisons VD'!VD_Signature1</vt:lpstr>
      <vt:lpstr>'Combinaisons MndtR'!VD_Signature2</vt:lpstr>
      <vt:lpstr>'Combinaisons VD'!VD_Signature2</vt:lpstr>
      <vt:lpstr>'Combinaisons MndtR'!VD_VarComp</vt:lpstr>
      <vt:lpstr>'Combinaisons VD'!VD_VarComp</vt:lpstr>
      <vt:lpstr>'Interne CHUV'!Zone_d_impression</vt:lpstr>
      <vt:lpstr>'Interne CHUV (EUR)'!Zone_d_impression</vt:lpstr>
      <vt:lpstr>'Investissement VD'!Zone_d_impression</vt:lpstr>
      <vt:lpstr>MandatairE!Zone_d_impression</vt:lpstr>
      <vt:lpstr>'Mandataire '!Zone_d_impression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Informatique</dc:creator>
  <cp:lastModifiedBy>Derre Fanny</cp:lastModifiedBy>
  <cp:lastPrinted>2025-05-09T08:13:42Z</cp:lastPrinted>
  <dcterms:created xsi:type="dcterms:W3CDTF">2010-07-01T14:59:47Z</dcterms:created>
  <dcterms:modified xsi:type="dcterms:W3CDTF">2025-07-24T11:27:00Z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VERSION">
    <vt:lpwstr>989311</vt:lpwstr>
  </property>
  <property fmtid="{D5CDD505-2E9C-101B-9397-08002B2CF9AE}" pid="3" name="DATABASENAME">
    <vt:lpwstr>VDOC_CHUV</vt:lpwstr>
  </property>
  <property fmtid="{D5CDD505-2E9C-101B-9397-08002B2CF9AE}" pid="4" name="HTTPMODE">
    <vt:lpwstr>http://</vt:lpwstr>
  </property>
  <property fmtid="{D5CDD505-2E9C-101B-9397-08002B2CF9AE}" pid="5" name="IIS_SERVERNAME">
    <vt:lpwstr>VDS1</vt:lpwstr>
  </property>
  <property fmtid="{D5CDD505-2E9C-101B-9397-08002B2CF9AE}" pid="6" name="IIS_SERVER">
    <vt:lpwstr>gedchuv.intranet.chuv</vt:lpwstr>
  </property>
  <property fmtid="{D5CDD505-2E9C-101B-9397-08002B2CF9AE}" pid="7" name="DB_GUID">
    <vt:lpwstr>{9CF397AD-894F-4ECE-94F3-CA5DB7B59846}</vt:lpwstr>
  </property>
  <property fmtid="{D5CDD505-2E9C-101B-9397-08002B2CF9AE}" pid="8" name="CHECKOUTBY">
    <vt:lpwstr>Golinucci Lydie</vt:lpwstr>
  </property>
  <property fmtid="{D5CDD505-2E9C-101B-9397-08002B2CF9AE}" pid="9" name="CHECKOUTBY_USERID">
    <vt:lpwstr>1113228</vt:lpwstr>
  </property>
  <property fmtid="{D5CDD505-2E9C-101B-9397-08002B2CF9AE}" pid="10" name="CHECKOUTDATE">
    <vt:lpwstr>12/12/2024</vt:lpwstr>
  </property>
  <property fmtid="{D5CDD505-2E9C-101B-9397-08002B2CF9AE}" pid="11" name="VERSION">
    <vt:lpwstr>30.0</vt:lpwstr>
  </property>
  <property fmtid="{D5CDD505-2E9C-101B-9397-08002B2CF9AE}" pid="12" name="CURSTEPNAME">
    <vt:lpwstr>Rédacteur</vt:lpwstr>
  </property>
  <property fmtid="{D5CDD505-2E9C-101B-9397-08002B2CF9AE}" pid="13" name="CUROPENAME">
    <vt:lpwstr>Not implemented</vt:lpwstr>
  </property>
  <property fmtid="{D5CDD505-2E9C-101B-9397-08002B2CF9AE}" pid="14" name="NEXTOPENAME">
    <vt:lpwstr>Not implemented</vt:lpwstr>
  </property>
  <property fmtid="{D5CDD505-2E9C-101B-9397-08002B2CF9AE}" pid="15" name="RESPNAME">
    <vt:lpwstr>Golinucci Lydie</vt:lpwstr>
  </property>
  <property fmtid="{D5CDD505-2E9C-101B-9397-08002B2CF9AE}" pid="16" name="CREATORNAME">
    <vt:lpwstr>Golinucci Lydie</vt:lpwstr>
  </property>
  <property fmtid="{D5CDD505-2E9C-101B-9397-08002B2CF9AE}" pid="17" name="CREATEDATE">
    <vt:lpwstr>12/12/2024</vt:lpwstr>
  </property>
  <property fmtid="{D5CDD505-2E9C-101B-9397-08002B2CF9AE}" pid="18" name="VERIFICATORNAME">
    <vt:lpwstr/>
  </property>
  <property fmtid="{D5CDD505-2E9C-101B-9397-08002B2CF9AE}" pid="19" name="VERIFICATIONDATE">
    <vt:lpwstr/>
  </property>
  <property fmtid="{D5CDD505-2E9C-101B-9397-08002B2CF9AE}" pid="20" name="REDACTORNAME">
    <vt:lpwstr/>
  </property>
  <property fmtid="{D5CDD505-2E9C-101B-9397-08002B2CF9AE}" pid="21" name="REDACTIONDATE">
    <vt:lpwstr/>
  </property>
  <property fmtid="{D5CDD505-2E9C-101B-9397-08002B2CF9AE}" pid="22" name="APPROBATORNAME">
    <vt:lpwstr/>
  </property>
  <property fmtid="{D5CDD505-2E9C-101B-9397-08002B2CF9AE}" pid="23" name="APPROBATIONDATE">
    <vt:lpwstr/>
  </property>
  <property fmtid="{D5CDD505-2E9C-101B-9397-08002B2CF9AE}" pid="24" name="IDFILE">
    <vt:lpwstr>1503209</vt:lpwstr>
  </property>
  <property fmtid="{D5CDD505-2E9C-101B-9397-08002B2CF9AE}" pid="25" name="CHECKSUM">
    <vt:lpwstr>37411</vt:lpwstr>
  </property>
  <property fmtid="{D5CDD505-2E9C-101B-9397-08002B2CF9AE}" pid="26" name="IDENTITIES">
    <vt:lpwstr/>
  </property>
  <property fmtid="{D5CDD505-2E9C-101B-9397-08002B2CF9AE}" pid="27" name="ENTITYNAME">
    <vt:lpwstr/>
  </property>
  <property fmtid="{D5CDD505-2E9C-101B-9397-08002B2CF9AE}" pid="28" name="VDOC_FREE_TYPE">
    <vt:lpwstr>FORMULAIRE</vt:lpwstr>
  </property>
  <property fmtid="{D5CDD505-2E9C-101B-9397-08002B2CF9AE}" pid="29" name="TITLE">
    <vt:lpwstr>2. LETTRE DE COMMANDE_CHUV</vt:lpwstr>
  </property>
  <property fmtid="{D5CDD505-2E9C-101B-9397-08002B2CF9AE}" pid="30" name="REFERENCE">
    <vt:lpwstr>ARC_FORMULAIRE_3940</vt:lpwstr>
  </property>
  <property fmtid="{D5CDD505-2E9C-101B-9397-08002B2CF9AE}" pid="31" name="VDOC_FREE_LISTE_DES_SERVICES">
    <vt:lpwstr>ARC</vt:lpwstr>
  </property>
  <property fmtid="{D5CDD505-2E9C-101B-9397-08002B2CF9AE}" pid="32" name="OFFICIAL">
    <vt:lpwstr>Golinucci Lydie</vt:lpwstr>
  </property>
</Properties>
</file>